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S:\Business_Office\Fees Admin\2024 Working\"/>
    </mc:Choice>
  </mc:AlternateContent>
  <bookViews>
    <workbookView xWindow="0" yWindow="0" windowWidth="28800" windowHeight="12225" firstSheet="1" activeTab="1"/>
  </bookViews>
  <sheets>
    <sheet name="IMPORTANT" sheetId="3" state="hidden" r:id="rId1"/>
    <sheet name="Direct Debit Calculations" sheetId="1" r:id="rId2"/>
    <sheet name="Lookup tables" sheetId="2" state="hidden" r:id="rId3"/>
    <sheet name="Authority Only 2023" sheetId="4" state="hidden" r:id="rId4"/>
  </sheets>
  <definedNames>
    <definedName name="_xlnm.Print_Area" localSheetId="3">'Authority Only 2023'!$A$1:$B$37</definedName>
    <definedName name="_xlnm.Print_Area" localSheetId="1">'Direct Debit Calculations'!$A$1:$O$92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2" l="1"/>
  <c r="F9" i="2"/>
  <c r="F6" i="2"/>
  <c r="F3" i="2"/>
  <c r="E12" i="2"/>
  <c r="E9" i="2"/>
  <c r="E6" i="2"/>
  <c r="E3" i="2"/>
  <c r="E25" i="2" l="1"/>
  <c r="E24" i="2"/>
  <c r="E23" i="2"/>
  <c r="E22" i="2"/>
  <c r="E21" i="2"/>
  <c r="E20" i="2"/>
  <c r="E19" i="2"/>
  <c r="E30" i="2"/>
  <c r="E32" i="2"/>
  <c r="E31" i="2"/>
  <c r="F55" i="2"/>
  <c r="K32" i="2" l="1"/>
  <c r="K22" i="2"/>
  <c r="K14" i="2"/>
  <c r="K15" i="2"/>
  <c r="K16" i="2"/>
  <c r="K17" i="2"/>
  <c r="K18" i="2" s="1"/>
  <c r="K19" i="2" s="1"/>
  <c r="K20" i="2" s="1"/>
  <c r="K13" i="2"/>
  <c r="G67" i="2" l="1"/>
  <c r="G66" i="2"/>
  <c r="G65" i="2"/>
  <c r="G64" i="2"/>
  <c r="G63" i="2"/>
  <c r="G62" i="2"/>
  <c r="G61" i="2"/>
  <c r="G60" i="2"/>
  <c r="G59" i="2"/>
  <c r="G58" i="2"/>
  <c r="G57" i="2"/>
  <c r="G56" i="2"/>
  <c r="G55" i="2"/>
  <c r="F67" i="2"/>
  <c r="F66" i="2"/>
  <c r="F65" i="2"/>
  <c r="F64" i="2"/>
  <c r="F63" i="2"/>
  <c r="F62" i="2"/>
  <c r="F61" i="2"/>
  <c r="F60" i="2"/>
  <c r="F59" i="2"/>
  <c r="F58" i="2"/>
  <c r="F57" i="2"/>
  <c r="F56" i="2"/>
  <c r="F25" i="2" l="1"/>
  <c r="F24" i="2"/>
  <c r="F23" i="2"/>
  <c r="F22" i="2"/>
  <c r="F21" i="2"/>
  <c r="F20" i="2"/>
  <c r="F18" i="2"/>
  <c r="F19" i="2"/>
  <c r="F32" i="1" l="1"/>
  <c r="J82" i="1"/>
  <c r="C30" i="1"/>
  <c r="K83" i="1" l="1"/>
  <c r="F29" i="1"/>
  <c r="F37" i="1" s="1"/>
  <c r="C37" i="1" l="1"/>
  <c r="K3" i="2"/>
  <c r="K4" i="2" s="1"/>
  <c r="K5" i="2" s="1"/>
  <c r="K6" i="2" s="1"/>
  <c r="K7" i="2" s="1"/>
  <c r="K8" i="2" s="1"/>
  <c r="K9" i="2" s="1"/>
  <c r="K10" i="2" s="1"/>
  <c r="K11" i="2" s="1"/>
  <c r="K23" i="2"/>
  <c r="K24" i="2" s="1"/>
  <c r="K25" i="2" s="1"/>
  <c r="K26" i="2" s="1"/>
  <c r="K27" i="2" s="1"/>
  <c r="K28" i="2" s="1"/>
  <c r="K29" i="2" s="1"/>
  <c r="K30" i="2" s="1"/>
  <c r="K33" i="2"/>
  <c r="K34" i="2" s="1"/>
  <c r="K35" i="2" s="1"/>
  <c r="K36" i="2" s="1"/>
  <c r="K37" i="2" s="1"/>
  <c r="K38" i="2" s="1"/>
  <c r="K39" i="2" s="1"/>
  <c r="D19" i="1" l="1"/>
  <c r="F19" i="1" s="1"/>
  <c r="D18" i="1"/>
  <c r="F18" i="1" s="1"/>
  <c r="D17" i="1"/>
  <c r="F17" i="1" s="1"/>
  <c r="D16" i="1"/>
  <c r="F16" i="1" s="1"/>
  <c r="D15" i="1"/>
  <c r="F15" i="1" s="1"/>
  <c r="J12" i="1" l="1"/>
  <c r="K82" i="1" l="1"/>
  <c r="K81" i="1"/>
  <c r="H65" i="1"/>
  <c r="H64" i="1"/>
  <c r="H26" i="1" l="1"/>
  <c r="F26" i="1"/>
  <c r="H37" i="1" l="1"/>
  <c r="F29" i="2"/>
  <c r="N18" i="1" s="1"/>
  <c r="L19" i="1"/>
  <c r="F32" i="2"/>
  <c r="F31" i="2"/>
  <c r="F30" i="2"/>
  <c r="N16" i="1" l="1"/>
  <c r="L16" i="1"/>
  <c r="N15" i="1"/>
  <c r="N19" i="1"/>
  <c r="L18" i="1"/>
  <c r="N17" i="1"/>
  <c r="L17" i="1"/>
  <c r="L15" i="1"/>
  <c r="I15" i="1"/>
  <c r="I16" i="1" l="1"/>
  <c r="G17" i="1" l="1"/>
  <c r="O17" i="1" s="1"/>
  <c r="G16" i="1"/>
  <c r="O16" i="1" s="1"/>
  <c r="G15" i="1"/>
  <c r="G18" i="1"/>
  <c r="O18" i="1" s="1"/>
  <c r="G19" i="1"/>
  <c r="O19" i="1" s="1"/>
  <c r="O15" i="1" l="1"/>
  <c r="O20" i="1" s="1"/>
  <c r="O26" i="1" s="1"/>
  <c r="G37" i="1" l="1"/>
  <c r="D37" i="1"/>
  <c r="O31" i="1"/>
  <c r="I37" i="1" s="1"/>
  <c r="K84" i="1" l="1"/>
  <c r="F84" i="1"/>
  <c r="K80" i="1"/>
  <c r="D92" i="1" l="1"/>
</calcChain>
</file>

<file path=xl/sharedStrings.xml><?xml version="1.0" encoding="utf-8"?>
<sst xmlns="http://schemas.openxmlformats.org/spreadsheetml/2006/main" count="351" uniqueCount="302">
  <si>
    <t>Surname:</t>
  </si>
  <si>
    <r>
      <t xml:space="preserve">Student Name
</t>
    </r>
    <r>
      <rPr>
        <sz val="9"/>
        <color theme="1"/>
        <rFont val="Verdana"/>
        <family val="2"/>
      </rPr>
      <t>(please enter eldest student first)</t>
    </r>
  </si>
  <si>
    <r>
      <t>Year Level</t>
    </r>
    <r>
      <rPr>
        <sz val="10"/>
        <color theme="1"/>
        <rFont val="Verdana"/>
        <family val="2"/>
      </rPr>
      <t xml:space="preserve"> </t>
    </r>
    <r>
      <rPr>
        <sz val="9"/>
        <color theme="1"/>
        <rFont val="Verdana"/>
        <family val="2"/>
      </rPr>
      <t>(</t>
    </r>
    <r>
      <rPr>
        <i/>
        <sz val="9"/>
        <color theme="1"/>
        <rFont val="Verdana"/>
        <family val="2"/>
      </rPr>
      <t>select from drop down list</t>
    </r>
    <r>
      <rPr>
        <sz val="9"/>
        <color theme="1"/>
        <rFont val="Verdana"/>
        <family val="2"/>
      </rPr>
      <t>)</t>
    </r>
  </si>
  <si>
    <t>Annual Tuition</t>
  </si>
  <si>
    <t>Sub Total</t>
  </si>
  <si>
    <t>1st</t>
  </si>
  <si>
    <t>2nd</t>
  </si>
  <si>
    <t>n/a</t>
  </si>
  <si>
    <t>3rd</t>
  </si>
  <si>
    <t>4th</t>
  </si>
  <si>
    <t>5th</t>
  </si>
  <si>
    <t>Subtotal</t>
  </si>
  <si>
    <t>Year</t>
  </si>
  <si>
    <t>Prep</t>
  </si>
  <si>
    <t>Oldest Sibling</t>
  </si>
  <si>
    <t>2nd Sibling</t>
  </si>
  <si>
    <t>3rd Sibling</t>
  </si>
  <si>
    <t>SUBURB</t>
  </si>
  <si>
    <t>ZONE</t>
  </si>
  <si>
    <t>Augustine Heights</t>
  </si>
  <si>
    <t>Kholo</t>
  </si>
  <si>
    <t>Barellan Point</t>
  </si>
  <si>
    <t>Leichhardt</t>
  </si>
  <si>
    <t>Bellbird Park</t>
  </si>
  <si>
    <t>Middle Park</t>
  </si>
  <si>
    <t>Bellbowrie</t>
  </si>
  <si>
    <t>Moggill</t>
  </si>
  <si>
    <t>Blackstone</t>
  </si>
  <si>
    <t>Moores Pocket</t>
  </si>
  <si>
    <t>Booval</t>
  </si>
  <si>
    <t>Mt Crosby</t>
  </si>
  <si>
    <t>Brassall</t>
  </si>
  <si>
    <t>Mt Ommaney</t>
  </si>
  <si>
    <t>Brookwater</t>
  </si>
  <si>
    <t>New Beith</t>
  </si>
  <si>
    <t>New Chum</t>
  </si>
  <si>
    <t>Bundamba</t>
  </si>
  <si>
    <t>Newtown</t>
  </si>
  <si>
    <t>North Booval</t>
  </si>
  <si>
    <t>Camira</t>
  </si>
  <si>
    <t>North Ipswich</t>
  </si>
  <si>
    <t>Carole Park</t>
  </si>
  <si>
    <t>One Mile</t>
  </si>
  <si>
    <t>Churchill</t>
  </si>
  <si>
    <t>Oxley</t>
  </si>
  <si>
    <t>Chuwar</t>
  </si>
  <si>
    <t>Coalfalls</t>
  </si>
  <si>
    <t>Pine Mountain</t>
  </si>
  <si>
    <t>Collingwood Park</t>
  </si>
  <si>
    <t>Pinjarra Hills</t>
  </si>
  <si>
    <t>Corinda</t>
  </si>
  <si>
    <t>Pullenvale</t>
  </si>
  <si>
    <t>Darra</t>
  </si>
  <si>
    <t>Raceview</t>
  </si>
  <si>
    <t>Deebing Heights</t>
  </si>
  <si>
    <t>Redbank</t>
  </si>
  <si>
    <t>Dinmore</t>
  </si>
  <si>
    <t>Redbank Plains</t>
  </si>
  <si>
    <t>Durack</t>
  </si>
  <si>
    <t>Richlands</t>
  </si>
  <si>
    <t>East Ipswich</t>
  </si>
  <si>
    <t>Ripley</t>
  </si>
  <si>
    <t>Eastern Heights</t>
  </si>
  <si>
    <t>Riverhills</t>
  </si>
  <si>
    <t>Ebbw Vale</t>
  </si>
  <si>
    <t>Riverview</t>
  </si>
  <si>
    <t>Ellen Grove</t>
  </si>
  <si>
    <t>Sadliers Crossing</t>
  </si>
  <si>
    <t>Fig Tree Pocket</t>
  </si>
  <si>
    <t>Seventeen Mile Rocks</t>
  </si>
  <si>
    <t>Flinders View</t>
  </si>
  <si>
    <t>Silkstone</t>
  </si>
  <si>
    <t>Forest Lake</t>
  </si>
  <si>
    <t>Sinnamon Park</t>
  </si>
  <si>
    <t>Forestdale</t>
  </si>
  <si>
    <t>Gailes</t>
  </si>
  <si>
    <t xml:space="preserve">Springfield </t>
  </si>
  <si>
    <t>Goodna</t>
  </si>
  <si>
    <t>Springfield Lakes</t>
  </si>
  <si>
    <t>Sumner Park</t>
  </si>
  <si>
    <t>Heathwood</t>
  </si>
  <si>
    <t>Tivoli</t>
  </si>
  <si>
    <t>Hillcrest</t>
  </si>
  <si>
    <t>Inala</t>
  </si>
  <si>
    <t>Wacol</t>
  </si>
  <si>
    <t>Ipswich</t>
  </si>
  <si>
    <t>Jamboree Heights</t>
  </si>
  <si>
    <t>West Ipswich</t>
  </si>
  <si>
    <t>Jindalee</t>
  </si>
  <si>
    <t>Westlake</t>
  </si>
  <si>
    <t>Karalee</t>
  </si>
  <si>
    <t>Karana Downs</t>
  </si>
  <si>
    <t>Woodend</t>
  </si>
  <si>
    <t>Kenmore</t>
  </si>
  <si>
    <t>Yamanto</t>
  </si>
  <si>
    <t>Bus Travel Option</t>
  </si>
  <si>
    <t>1st child</t>
  </si>
  <si>
    <t>2nd child</t>
  </si>
  <si>
    <t>3rd child</t>
  </si>
  <si>
    <t>Zone 1 Both  Ways</t>
  </si>
  <si>
    <t>Zone 2 Both  Ways</t>
  </si>
  <si>
    <t>Zone 3 Both  Ways</t>
  </si>
  <si>
    <t>Zone 4 Both  Ways</t>
  </si>
  <si>
    <t>Plus: Compulsory Building Fund Levy</t>
  </si>
  <si>
    <t>None</t>
  </si>
  <si>
    <r>
      <t>Plus: Bus Transport</t>
    </r>
    <r>
      <rPr>
        <b/>
        <sz val="8"/>
        <color theme="1"/>
        <rFont val="Verdana"/>
        <family val="2"/>
      </rPr>
      <t/>
    </r>
  </si>
  <si>
    <t>Your Zone is:</t>
  </si>
  <si>
    <t>Select your Suburb:</t>
  </si>
  <si>
    <t xml:space="preserve">Parent Code: </t>
  </si>
  <si>
    <t>Transport required:</t>
  </si>
  <si>
    <t>Plus: Instrumental Music</t>
  </si>
  <si>
    <t>Lessons</t>
  </si>
  <si>
    <t>Instrument Hire</t>
  </si>
  <si>
    <t>Music Lessons</t>
  </si>
  <si>
    <t>Lesson Charge</t>
  </si>
  <si>
    <t>Annual Cost</t>
  </si>
  <si>
    <t>Junior Strings (Yrs 2&amp; 3)</t>
  </si>
  <si>
    <t>Junior Band (Yr 4 only)</t>
  </si>
  <si>
    <t>Primary group of 2</t>
  </si>
  <si>
    <t>Individual - 20 Minutes</t>
  </si>
  <si>
    <t>Individual - 30 Minutes</t>
  </si>
  <si>
    <t>Individual - 45 Minutes</t>
  </si>
  <si>
    <t>Individual - 60 Minutes</t>
  </si>
  <si>
    <t>Term Charge</t>
  </si>
  <si>
    <t>Piano/Kboard/Drums</t>
  </si>
  <si>
    <t>Primary Instr. Hire</t>
  </si>
  <si>
    <t>Secondary Instr. Hire</t>
  </si>
  <si>
    <t>Date</t>
  </si>
  <si>
    <t>Term</t>
  </si>
  <si>
    <t>Week</t>
  </si>
  <si>
    <t>Proration</t>
  </si>
  <si>
    <t>TOTAL FEES For Year</t>
  </si>
  <si>
    <t>Term:</t>
  </si>
  <si>
    <t>Week:</t>
  </si>
  <si>
    <t>Due Date</t>
  </si>
  <si>
    <t>Commencement Date</t>
  </si>
  <si>
    <t>Payments Start Date</t>
  </si>
  <si>
    <t>Freq</t>
  </si>
  <si>
    <t>Payment Frequency</t>
  </si>
  <si>
    <t>Weekday</t>
  </si>
  <si>
    <t>Access Rebate From Term</t>
  </si>
  <si>
    <t>No of Pmts</t>
  </si>
  <si>
    <t>Amt of Pmt</t>
  </si>
  <si>
    <t>To first rebate</t>
  </si>
  <si>
    <t>After 1st rebate</t>
  </si>
  <si>
    <t>Discount</t>
  </si>
  <si>
    <t>Sibling</t>
  </si>
  <si>
    <t>Index</t>
  </si>
  <si>
    <t>Request and Authority to debit the account named below to pay</t>
  </si>
  <si>
    <t xml:space="preserve">Request and Authority to Debit  </t>
  </si>
  <si>
    <t>Request and authorise Westside Christian College, User ID 073011 to arrange for any amount Westside Christian College may debit or charge you to be debited through the Bulk Electronic Clearing System from an account held at the financial institution identified below subject to the terms and conditions of the Direct Debit Request Service Agreement and any further instructions provided below.)</t>
  </si>
  <si>
    <t>Insert the name and suburb of the financial institution at which your account is held</t>
  </si>
  <si>
    <t>Insert details of account to be debited</t>
  </si>
  <si>
    <t>Acknowledgement</t>
  </si>
  <si>
    <t>By signing this Direct Debit Request you acknowledge having read and understood the terms and conditions governing the debit arrangements between you and Westside Christian College as set out in this Request and in your Direct Debit Request Service Agreement.</t>
  </si>
  <si>
    <t>Direct Debit Arrangements</t>
  </si>
  <si>
    <t>Insert your signature, date and address</t>
  </si>
  <si>
    <t>(if signing for a business, sign and print full name and capacity for signing i.e. Director)</t>
  </si>
  <si>
    <t xml:space="preserve">Office Use Only: </t>
  </si>
  <si>
    <t>Direct Debit Authority</t>
  </si>
  <si>
    <t xml:space="preserve">Surname of Parents: </t>
  </si>
  <si>
    <t xml:space="preserve">Given Names of Parents: </t>
  </si>
  <si>
    <t xml:space="preserve">Parent account Code: </t>
  </si>
  <si>
    <t>Financial Institution Name:</t>
  </si>
  <si>
    <t xml:space="preserve">Suburb of Branch: </t>
  </si>
  <si>
    <t xml:space="preserve">Name on Bank Account: </t>
  </si>
  <si>
    <t xml:space="preserve">BSB Number: </t>
  </si>
  <si>
    <t xml:space="preserve">Account Number: </t>
  </si>
  <si>
    <t>Please debit the following amount from my account  $</t>
  </si>
  <si>
    <t>Payments</t>
  </si>
  <si>
    <t>Please select</t>
  </si>
  <si>
    <t xml:space="preserve">From </t>
  </si>
  <si>
    <t xml:space="preserve">Payment Frequency: </t>
  </si>
  <si>
    <t xml:space="preserve">Day of Payment: </t>
  </si>
  <si>
    <t xml:space="preserve">The FIRST debit is to be taken from my account on: </t>
  </si>
  <si>
    <t xml:space="preserve">Address: </t>
  </si>
  <si>
    <t>Signature:</t>
  </si>
  <si>
    <t>Date:</t>
  </si>
  <si>
    <t>change the payment to: $</t>
  </si>
  <si>
    <t xml:space="preserve">    Direct Debit Request Service Agreement</t>
  </si>
  <si>
    <t>Definitions</t>
  </si>
  <si>
    <r>
      <t>Account</t>
    </r>
    <r>
      <rPr>
        <sz val="10.5"/>
        <color theme="1"/>
        <rFont val="Calibri"/>
        <family val="2"/>
        <scheme val="minor"/>
      </rPr>
      <t xml:space="preserve"> means the account held at </t>
    </r>
    <r>
      <rPr>
        <i/>
        <sz val="10.5"/>
        <color theme="1"/>
        <rFont val="Calibri"/>
        <family val="2"/>
        <scheme val="minor"/>
      </rPr>
      <t>your</t>
    </r>
    <r>
      <rPr>
        <sz val="10.5"/>
        <color theme="1"/>
        <rFont val="Calibri"/>
        <family val="2"/>
        <scheme val="minor"/>
      </rPr>
      <t xml:space="preserve"> financial institution from which we are authorised to arrange for funds to be debited.</t>
    </r>
  </si>
  <si>
    <r>
      <t>Agreement</t>
    </r>
    <r>
      <rPr>
        <sz val="10.5"/>
        <color theme="1"/>
        <rFont val="Calibri"/>
        <family val="2"/>
        <scheme val="minor"/>
      </rPr>
      <t xml:space="preserve"> means this Direct Debit Request Service Agreement between you and us.</t>
    </r>
  </si>
  <si>
    <r>
      <t>Business Day</t>
    </r>
    <r>
      <rPr>
        <sz val="10.5"/>
        <color theme="1"/>
        <rFont val="Calibri"/>
        <family val="2"/>
        <scheme val="minor"/>
      </rPr>
      <t xml:space="preserve"> means a day other than a Saturday or a Sunday or a Public Holiday listed throughout Australia. </t>
    </r>
  </si>
  <si>
    <r>
      <t>Debit day</t>
    </r>
    <r>
      <rPr>
        <sz val="10.5"/>
        <color theme="1"/>
        <rFont val="Calibri"/>
        <family val="2"/>
        <scheme val="minor"/>
      </rPr>
      <t xml:space="preserve"> means the day that payment by you to us is due.</t>
    </r>
  </si>
  <si>
    <r>
      <t>Debit payment</t>
    </r>
    <r>
      <rPr>
        <sz val="10.5"/>
        <color theme="1"/>
        <rFont val="Calibri"/>
        <family val="2"/>
        <scheme val="minor"/>
      </rPr>
      <t xml:space="preserve"> means a particular transaction where a debit is made. </t>
    </r>
  </si>
  <si>
    <r>
      <t>Direct Debit</t>
    </r>
    <r>
      <rPr>
        <i/>
        <sz val="10.5"/>
        <color theme="1"/>
        <rFont val="Calibri"/>
        <family val="2"/>
        <scheme val="minor"/>
      </rPr>
      <t xml:space="preserve"> request</t>
    </r>
    <r>
      <rPr>
        <sz val="10.5"/>
        <color theme="1"/>
        <rFont val="Calibri"/>
        <family val="2"/>
        <scheme val="minor"/>
      </rPr>
      <t xml:space="preserve"> means the Direct Debit Request between you and us. </t>
    </r>
  </si>
  <si>
    <r>
      <t>Us</t>
    </r>
    <r>
      <rPr>
        <sz val="10.5"/>
        <color theme="1"/>
        <rFont val="Calibri"/>
        <family val="2"/>
        <scheme val="minor"/>
      </rPr>
      <t xml:space="preserve"> or </t>
    </r>
    <r>
      <rPr>
        <b/>
        <i/>
        <sz val="10.5"/>
        <color theme="1"/>
        <rFont val="Calibri"/>
        <family val="2"/>
        <scheme val="minor"/>
      </rPr>
      <t>we</t>
    </r>
    <r>
      <rPr>
        <sz val="10.5"/>
        <color theme="1"/>
        <rFont val="Calibri"/>
        <family val="2"/>
        <scheme val="minor"/>
      </rPr>
      <t xml:space="preserve"> mean Westside Christian College, you have authorised by signing a direct debit request. </t>
    </r>
  </si>
  <si>
    <r>
      <t>You</t>
    </r>
    <r>
      <rPr>
        <sz val="10.5"/>
        <color theme="1"/>
        <rFont val="Calibri"/>
        <family val="2"/>
        <scheme val="minor"/>
      </rPr>
      <t xml:space="preserve"> means the customer who signed the direct debit request.</t>
    </r>
  </si>
  <si>
    <r>
      <t>Your financial institution</t>
    </r>
    <r>
      <rPr>
        <sz val="10.5"/>
        <color theme="1"/>
        <rFont val="Calibri"/>
        <family val="2"/>
        <scheme val="minor"/>
      </rPr>
      <t xml:space="preserve"> is the financial institution where you hold the account that you have authorised us to arrange to debit. </t>
    </r>
  </si>
  <si>
    <t>Or</t>
  </si>
  <si>
    <t xml:space="preserve">       We will only arrange for funds to be debited from your account if we have sent to the address nominated by you in the direct debit request, a billing advice that specifies the amount payable by you to us and when it is due.</t>
  </si>
  <si>
    <r>
      <t>2.</t>
    </r>
    <r>
      <rPr>
        <b/>
        <sz val="7"/>
        <color theme="1"/>
        <rFont val="Times New Roman"/>
        <family val="1"/>
      </rPr>
      <t xml:space="preserve">       </t>
    </r>
    <r>
      <rPr>
        <sz val="10.5"/>
        <color theme="1"/>
        <rFont val="Calibri"/>
        <family val="2"/>
        <scheme val="minor"/>
      </rPr>
      <t xml:space="preserve"> </t>
    </r>
    <r>
      <rPr>
        <b/>
        <sz val="10.5"/>
        <color theme="1"/>
        <rFont val="Calibri"/>
        <family val="2"/>
        <scheme val="minor"/>
      </rPr>
      <t>Changes by us</t>
    </r>
  </si>
  <si>
    <r>
      <t>2.1.</t>
    </r>
    <r>
      <rPr>
        <sz val="7"/>
        <color theme="1"/>
        <rFont val="Times New Roman"/>
        <family val="1"/>
      </rPr>
      <t xml:space="preserve">    </t>
    </r>
    <r>
      <rPr>
        <sz val="10.5"/>
        <color theme="1"/>
        <rFont val="Calibri"/>
        <family val="2"/>
        <scheme val="minor"/>
      </rPr>
      <t xml:space="preserve">We may vary any details of this agreement or a direct debit request at any time by giving you at least fourteen (14) days written notice. </t>
    </r>
  </si>
  <si>
    <r>
      <t>3.</t>
    </r>
    <r>
      <rPr>
        <b/>
        <sz val="7"/>
        <color theme="1"/>
        <rFont val="Times New Roman"/>
        <family val="1"/>
      </rPr>
      <t xml:space="preserve">       </t>
    </r>
    <r>
      <rPr>
        <b/>
        <sz val="10.5"/>
        <color theme="1"/>
        <rFont val="Calibri"/>
        <family val="2"/>
        <scheme val="minor"/>
      </rPr>
      <t>Changes by you</t>
    </r>
  </si>
  <si>
    <r>
      <t>3.2.</t>
    </r>
    <r>
      <rPr>
        <sz val="7"/>
        <color theme="1"/>
        <rFont val="Times New Roman"/>
        <family val="1"/>
      </rPr>
      <t xml:space="preserve">    </t>
    </r>
    <r>
      <rPr>
        <sz val="10.5"/>
        <color theme="1"/>
        <rFont val="Calibri"/>
        <family val="2"/>
        <scheme val="minor"/>
      </rPr>
      <t xml:space="preserve">If you wish to stop or defer a direct debit payment, you must notify us in writing at least fourteen (14) days before the next debit day.  This notice should be given to us in the first instance. </t>
    </r>
  </si>
  <si>
    <r>
      <t>3.3.</t>
    </r>
    <r>
      <rPr>
        <sz val="7"/>
        <color theme="1"/>
        <rFont val="Times New Roman"/>
        <family val="1"/>
      </rPr>
      <t xml:space="preserve">    </t>
    </r>
    <r>
      <rPr>
        <sz val="10.5"/>
        <color theme="1"/>
        <rFont val="Calibri"/>
        <family val="2"/>
        <scheme val="minor"/>
      </rPr>
      <t xml:space="preserve">You may also cancel your authority for us to debit your account at any time by giving us fourteen (14) days’ notice in writing before the next debit day. This notice should be given to us in the first instance. </t>
    </r>
  </si>
  <si>
    <r>
      <t>4.</t>
    </r>
    <r>
      <rPr>
        <b/>
        <sz val="7"/>
        <color theme="1"/>
        <rFont val="Times New Roman"/>
        <family val="1"/>
      </rPr>
      <t xml:space="preserve">       </t>
    </r>
    <r>
      <rPr>
        <b/>
        <sz val="10.5"/>
        <color theme="1"/>
        <rFont val="Calibri"/>
        <family val="2"/>
        <scheme val="minor"/>
      </rPr>
      <t>Your obligations</t>
    </r>
  </si>
  <si>
    <r>
      <t>4.1.</t>
    </r>
    <r>
      <rPr>
        <sz val="7"/>
        <color theme="1"/>
        <rFont val="Times New Roman"/>
        <family val="1"/>
      </rPr>
      <t xml:space="preserve">    </t>
    </r>
    <r>
      <rPr>
        <sz val="10.5"/>
        <color theme="1"/>
        <rFont val="Calibri"/>
        <family val="2"/>
        <scheme val="minor"/>
      </rPr>
      <t xml:space="preserve">It is your responsibility to ensure that there are sufficient clear funds available in your account to allow a debit payment to be made in accordance with the direct debit request. </t>
    </r>
  </si>
  <si>
    <r>
      <t>4.2.</t>
    </r>
    <r>
      <rPr>
        <sz val="7"/>
        <color theme="1"/>
        <rFont val="Times New Roman"/>
        <family val="1"/>
      </rPr>
      <t xml:space="preserve">    </t>
    </r>
    <r>
      <rPr>
        <sz val="10.5"/>
        <color theme="1"/>
        <rFont val="Calibri"/>
        <family val="2"/>
        <scheme val="minor"/>
      </rPr>
      <t>If there are insufficient clear funds in your account to meet a debit payment:</t>
    </r>
  </si>
  <si>
    <r>
      <t>4.2.1.</t>
    </r>
    <r>
      <rPr>
        <sz val="7"/>
        <color theme="1"/>
        <rFont val="Times New Roman"/>
        <family val="1"/>
      </rPr>
      <t xml:space="preserve"> </t>
    </r>
    <r>
      <rPr>
        <sz val="10.5"/>
        <color theme="1"/>
        <rFont val="Calibri"/>
        <family val="2"/>
        <scheme val="minor"/>
      </rPr>
      <t>You may be charged a fee and or interest by your financial institution</t>
    </r>
  </si>
  <si>
    <r>
      <t>4.2.2.</t>
    </r>
    <r>
      <rPr>
        <sz val="7"/>
        <color theme="1"/>
        <rFont val="Times New Roman"/>
        <family val="1"/>
      </rPr>
      <t xml:space="preserve"> </t>
    </r>
    <r>
      <rPr>
        <sz val="10.5"/>
        <color theme="1"/>
        <rFont val="Calibri"/>
        <family val="2"/>
        <scheme val="minor"/>
      </rPr>
      <t>You may also incur fees or charges imposed or incurred by us, and</t>
    </r>
  </si>
  <si>
    <r>
      <t>4.2.3.</t>
    </r>
    <r>
      <rPr>
        <sz val="7"/>
        <color theme="1"/>
        <rFont val="Times New Roman"/>
        <family val="1"/>
      </rPr>
      <t xml:space="preserve"> </t>
    </r>
    <r>
      <rPr>
        <sz val="10.5"/>
        <color theme="1"/>
        <rFont val="Calibri"/>
        <family val="2"/>
        <scheme val="minor"/>
      </rPr>
      <t xml:space="preserve">You must arrange for the debit payment to be made by another method or arrange for sufficient clear funds to be in your account by an agreed time so that we can process the debit payment. </t>
    </r>
  </si>
  <si>
    <r>
      <t>4.3.</t>
    </r>
    <r>
      <rPr>
        <sz val="7"/>
        <color theme="1"/>
        <rFont val="Times New Roman"/>
        <family val="1"/>
      </rPr>
      <t xml:space="preserve">    </t>
    </r>
    <r>
      <rPr>
        <sz val="10.5"/>
        <color theme="1"/>
        <rFont val="Calibri"/>
        <family val="2"/>
        <scheme val="minor"/>
      </rPr>
      <t xml:space="preserve">You should check your account statement to verify that the amounts debited from your account are correct. </t>
    </r>
  </si>
  <si>
    <r>
      <t>4.4.</t>
    </r>
    <r>
      <rPr>
        <sz val="7"/>
        <color theme="1"/>
        <rFont val="Times New Roman"/>
        <family val="1"/>
      </rPr>
      <t xml:space="preserve">    </t>
    </r>
    <r>
      <rPr>
        <sz val="10.5"/>
        <color theme="1"/>
        <rFont val="Calibri"/>
        <family val="2"/>
        <scheme val="minor"/>
      </rPr>
      <t>If WESTPAC Banking Corporation ABN: 33 007 457 141 is liable to pay goods and services tax (GST) on a supply made by WESTPAC in connection with this agreement, then you agree to pay WESTPAC on demand an amount equal to the consideration payable for the supply multiplied by the prevailing GST rate.</t>
    </r>
  </si>
  <si>
    <r>
      <t>5.</t>
    </r>
    <r>
      <rPr>
        <b/>
        <sz val="7"/>
        <color theme="1"/>
        <rFont val="Times New Roman"/>
        <family val="1"/>
      </rPr>
      <t xml:space="preserve">       </t>
    </r>
    <r>
      <rPr>
        <b/>
        <sz val="10.5"/>
        <color theme="1"/>
        <rFont val="Calibri"/>
        <family val="2"/>
        <scheme val="minor"/>
      </rPr>
      <t>Dispute</t>
    </r>
  </si>
  <si>
    <r>
      <t>5.1.</t>
    </r>
    <r>
      <rPr>
        <sz val="7"/>
        <color theme="1"/>
        <rFont val="Times New Roman"/>
        <family val="1"/>
      </rPr>
      <t xml:space="preserve">    </t>
    </r>
    <r>
      <rPr>
        <sz val="10.5"/>
        <color theme="1"/>
        <rFont val="Calibri"/>
        <family val="2"/>
        <scheme val="minor"/>
      </rPr>
      <t xml:space="preserve">If you believe that there has been an error in debiting your account, you should notify us directly on (07) 3437 9000 and confirm that notice in writing with us as soon as possible so that we can resolve your query more quickly. </t>
    </r>
  </si>
  <si>
    <r>
      <t>5.2.</t>
    </r>
    <r>
      <rPr>
        <sz val="7"/>
        <color theme="1"/>
        <rFont val="Times New Roman"/>
        <family val="1"/>
      </rPr>
      <t xml:space="preserve">    </t>
    </r>
    <r>
      <rPr>
        <sz val="10.5"/>
        <color theme="1"/>
        <rFont val="Calibri"/>
        <family val="2"/>
        <scheme val="minor"/>
      </rPr>
      <t xml:space="preserve">If we conclude as a result of our investigation that your account has been incorrectly debited we will respond to your query by arranging for your financial institution to adjust your account (including interest and charges) accordingly.  We will also notify you in writing of the amount by which your account has been adjusted. </t>
    </r>
  </si>
  <si>
    <r>
      <t>5.3.</t>
    </r>
    <r>
      <rPr>
        <sz val="7"/>
        <color theme="1"/>
        <rFont val="Times New Roman"/>
        <family val="1"/>
      </rPr>
      <t xml:space="preserve">    </t>
    </r>
    <r>
      <rPr>
        <sz val="10.5"/>
        <color theme="1"/>
        <rFont val="Calibri"/>
        <family val="2"/>
        <scheme val="minor"/>
      </rPr>
      <t xml:space="preserve">If we conclude as a result of our investigations that your account has not been incorrectly debited we will respond to your query by providing you with reasons and any evidence for this finding. </t>
    </r>
  </si>
  <si>
    <r>
      <t>5.4.</t>
    </r>
    <r>
      <rPr>
        <sz val="7"/>
        <color theme="1"/>
        <rFont val="Times New Roman"/>
        <family val="1"/>
      </rPr>
      <t xml:space="preserve">    </t>
    </r>
    <r>
      <rPr>
        <sz val="10.5"/>
        <color theme="1"/>
        <rFont val="Calibri"/>
        <family val="2"/>
        <scheme val="minor"/>
      </rPr>
      <t xml:space="preserve">Any queries you may have about an error made in debiting your account should be directed to us in the first instance so that we can attempt to resolve the matter between you and us.  If we cannot resolve the matter you can still refer it to your financial institution which will obtain details from you of the disputed transaction and may lodge a claim on your behalf. </t>
    </r>
  </si>
  <si>
    <r>
      <t>6.</t>
    </r>
    <r>
      <rPr>
        <b/>
        <sz val="7"/>
        <color theme="1"/>
        <rFont val="Times New Roman"/>
        <family val="1"/>
      </rPr>
      <t xml:space="preserve">       </t>
    </r>
    <r>
      <rPr>
        <b/>
        <sz val="10.5"/>
        <color theme="1"/>
        <rFont val="Calibri"/>
        <family val="2"/>
        <scheme val="minor"/>
      </rPr>
      <t>Accounts</t>
    </r>
  </si>
  <si>
    <t xml:space="preserve">You should check: </t>
  </si>
  <si>
    <r>
      <t>6.1.</t>
    </r>
    <r>
      <rPr>
        <sz val="7"/>
        <color theme="1"/>
        <rFont val="Times New Roman"/>
        <family val="1"/>
      </rPr>
      <t xml:space="preserve">    </t>
    </r>
    <r>
      <rPr>
        <sz val="10.5"/>
        <color theme="1"/>
        <rFont val="Calibri"/>
        <family val="2"/>
        <scheme val="minor"/>
      </rPr>
      <t>With your financial institution whether direct debiting is available from your account, as direct debiting is not available on all accounts offered by financial institutions.</t>
    </r>
  </si>
  <si>
    <r>
      <t>6.2.</t>
    </r>
    <r>
      <rPr>
        <sz val="7"/>
        <color theme="1"/>
        <rFont val="Times New Roman"/>
        <family val="1"/>
      </rPr>
      <t xml:space="preserve">    </t>
    </r>
    <r>
      <rPr>
        <sz val="10.5"/>
        <color theme="1"/>
        <rFont val="Calibri"/>
        <family val="2"/>
        <scheme val="minor"/>
      </rPr>
      <t xml:space="preserve">That your account details which you have provided to us are correct by checking them against your account statement. </t>
    </r>
  </si>
  <si>
    <r>
      <t>6.3.</t>
    </r>
    <r>
      <rPr>
        <sz val="7"/>
        <color theme="1"/>
        <rFont val="Times New Roman"/>
        <family val="1"/>
      </rPr>
      <t xml:space="preserve">    </t>
    </r>
    <r>
      <rPr>
        <sz val="10.5"/>
        <color theme="1"/>
        <rFont val="Calibri"/>
        <family val="2"/>
        <scheme val="minor"/>
      </rPr>
      <t>With your financial institution before completing the direct debit request if you have any queries about how to complete the direct debit request.</t>
    </r>
  </si>
  <si>
    <r>
      <t>7.</t>
    </r>
    <r>
      <rPr>
        <b/>
        <sz val="7"/>
        <color theme="1"/>
        <rFont val="Times New Roman"/>
        <family val="1"/>
      </rPr>
      <t xml:space="preserve">       </t>
    </r>
    <r>
      <rPr>
        <b/>
        <sz val="10.5"/>
        <color theme="1"/>
        <rFont val="Calibri"/>
        <family val="2"/>
        <scheme val="minor"/>
      </rPr>
      <t>Confidentiality</t>
    </r>
  </si>
  <si>
    <r>
      <t>7.1.</t>
    </r>
    <r>
      <rPr>
        <sz val="7"/>
        <color theme="1"/>
        <rFont val="Times New Roman"/>
        <family val="1"/>
      </rPr>
      <t xml:space="preserve">    </t>
    </r>
    <r>
      <rPr>
        <sz val="10.5"/>
        <color theme="1"/>
        <rFont val="Calibri"/>
        <family val="2"/>
        <scheme val="minor"/>
      </rPr>
      <t>We will keep any information (including your account details) in Direct Debit Request confidential.  We will make reasonable efforts to keep any such information that we have about you secure and to ensure that any of our employees or agents who have access to information about you do not make any unauthorised use, modification, reproduction or disclosure of that information.</t>
    </r>
  </si>
  <si>
    <r>
      <t>7.2.</t>
    </r>
    <r>
      <rPr>
        <sz val="7"/>
        <color theme="1"/>
        <rFont val="Times New Roman"/>
        <family val="1"/>
      </rPr>
      <t xml:space="preserve">    </t>
    </r>
    <r>
      <rPr>
        <sz val="10.5"/>
        <color theme="1"/>
        <rFont val="Calibri"/>
        <family val="2"/>
        <scheme val="minor"/>
      </rPr>
      <t>We will only disclose information that we have about you</t>
    </r>
  </si>
  <si>
    <r>
      <t>7.2.1.</t>
    </r>
    <r>
      <rPr>
        <sz val="7"/>
        <color theme="1"/>
        <rFont val="Times New Roman"/>
        <family val="1"/>
      </rPr>
      <t xml:space="preserve"> </t>
    </r>
    <r>
      <rPr>
        <sz val="10.5"/>
        <color theme="1"/>
        <rFont val="Calibri"/>
        <family val="2"/>
        <scheme val="minor"/>
      </rPr>
      <t xml:space="preserve"> To the extent specifically required by the law; or</t>
    </r>
  </si>
  <si>
    <r>
      <t>7.2.2.</t>
    </r>
    <r>
      <rPr>
        <sz val="7"/>
        <color theme="1"/>
        <rFont val="Times New Roman"/>
        <family val="1"/>
      </rPr>
      <t xml:space="preserve"> </t>
    </r>
    <r>
      <rPr>
        <sz val="10.5"/>
        <color theme="1"/>
        <rFont val="Calibri"/>
        <family val="2"/>
        <scheme val="minor"/>
      </rPr>
      <t>For the purposes of this agreement (including disclosing information in connection with any query or claim.)</t>
    </r>
  </si>
  <si>
    <r>
      <t>8.</t>
    </r>
    <r>
      <rPr>
        <b/>
        <sz val="7"/>
        <color theme="1"/>
        <rFont val="Times New Roman"/>
        <family val="1"/>
      </rPr>
      <t xml:space="preserve">       </t>
    </r>
    <r>
      <rPr>
        <b/>
        <sz val="10.5"/>
        <color theme="1"/>
        <rFont val="Calibri"/>
        <family val="2"/>
        <scheme val="minor"/>
      </rPr>
      <t>Notice</t>
    </r>
  </si>
  <si>
    <t xml:space="preserve">Please use this worksheet to assist with completing your Direct Debit Form (also available on the College website or from the Business Office). If you need help with calculating adjustments, e.g. annual discounts or fee remissions, please contact the Business Office for assistance.  Note - if you are unable to edit this document, there may an "Enable Editing" button that you need to click above. </t>
  </si>
  <si>
    <t>Lowest "unchanged" pmt</t>
  </si>
  <si>
    <t>Fortnight</t>
  </si>
  <si>
    <t>Month</t>
  </si>
  <si>
    <r>
      <rPr>
        <b/>
        <sz val="10"/>
        <color theme="1"/>
        <rFont val="Verdana"/>
        <family val="2"/>
      </rPr>
      <t xml:space="preserve">  IMPORTANT</t>
    </r>
    <r>
      <rPr>
        <sz val="10"/>
        <color theme="1"/>
        <rFont val="Verdana"/>
        <family val="2"/>
      </rPr>
      <t>: For monthly payments, the payment date must be the 10th or the 25th of the month</t>
    </r>
  </si>
  <si>
    <t>Westside Christian College</t>
  </si>
  <si>
    <t>Parent account Code:   ___________________________________________________</t>
  </si>
  <si>
    <t>Surname of Parents:   _____________________________________________________</t>
  </si>
  <si>
    <t>Given Names of Parents:  __________________________________________________</t>
  </si>
  <si>
    <t xml:space="preserve"> </t>
  </si>
  <si>
    <t>Financial Institution Name: _______________________________________________</t>
  </si>
  <si>
    <t>Suburb of Branch: ______________________________________________________</t>
  </si>
  <si>
    <t>Name on Bank Account: __________________________________________________</t>
  </si>
  <si>
    <r>
      <t xml:space="preserve">BSB Number:                         </t>
    </r>
    <r>
      <rPr>
        <sz val="18"/>
        <color theme="1"/>
        <rFont val="Calibri"/>
        <family val="2"/>
        <scheme val="minor"/>
      </rPr>
      <t xml:space="preserve">   __ /__ /__ - __ /__ /__</t>
    </r>
  </si>
  <si>
    <r>
      <t xml:space="preserve">Account Number:               </t>
    </r>
    <r>
      <rPr>
        <sz val="18"/>
        <color theme="1"/>
        <rFont val="Calibri"/>
        <family val="2"/>
        <scheme val="minor"/>
      </rPr>
      <t xml:space="preserve">   __ /__ /__ /__ /__ /__ /__ /__ /__ </t>
    </r>
  </si>
  <si>
    <t>Please debit the following amount from my account  $ _______________.________</t>
  </si>
  <si>
    <t>(Amount in words)  ____________________________________________________</t>
  </si>
  <si>
    <t>_____________________________________________________________________</t>
  </si>
  <si>
    <r>
      <t xml:space="preserve">The FINAL debit is to be taken from my account </t>
    </r>
    <r>
      <rPr>
        <b/>
        <sz val="16"/>
        <color theme="1"/>
        <rFont val="Calibri"/>
        <family val="2"/>
        <scheme val="minor"/>
      </rPr>
      <t xml:space="preserve"> __ /__ /__</t>
    </r>
  </si>
  <si>
    <t>Signature:______________________________________________    Date:  __ /__ /__</t>
  </si>
  <si>
    <t>Address: _______________________________________________________________</t>
  </si>
  <si>
    <t>(If you are using "Tailored" travel you will need to manually calculate and enter your annual transport charges)</t>
  </si>
  <si>
    <t>Graceville</t>
  </si>
  <si>
    <t>Sherwood</t>
  </si>
  <si>
    <t>Spring Mountain (via New Beith)</t>
  </si>
  <si>
    <r>
      <t xml:space="preserve">(please complete </t>
    </r>
    <r>
      <rPr>
        <b/>
        <i/>
        <sz val="11"/>
        <color theme="1"/>
        <rFont val="Verdana"/>
        <family val="2"/>
      </rPr>
      <t>yellow</t>
    </r>
    <r>
      <rPr>
        <i/>
        <sz val="11"/>
        <color theme="1"/>
        <rFont val="Verdana"/>
        <family val="2"/>
      </rPr>
      <t xml:space="preserve"> shaded areas - most require selection from a drop-down list)</t>
    </r>
  </si>
  <si>
    <t>Plus other amounts</t>
  </si>
  <si>
    <t>(Manual addition of amounts not otherwise included)</t>
  </si>
  <si>
    <r>
      <t xml:space="preserve">Please submit this form by email to </t>
    </r>
    <r>
      <rPr>
        <b/>
        <sz val="16"/>
        <color rgb="FFFF0000"/>
        <rFont val="Calibri"/>
        <family val="2"/>
        <scheme val="minor"/>
      </rPr>
      <t>feesadmin@wcc.qld.edu.au</t>
    </r>
    <r>
      <rPr>
        <b/>
        <sz val="16"/>
        <color theme="1"/>
        <rFont val="Calibri"/>
        <family val="2"/>
        <scheme val="minor"/>
      </rPr>
      <t xml:space="preserve"> or deliver to 65 Stuart St, Goodna, 4300</t>
    </r>
  </si>
  <si>
    <t>Any outstanding fees</t>
  </si>
  <si>
    <t>Less Family Assistance (enter as minus)</t>
  </si>
  <si>
    <t>Bursaries</t>
  </si>
  <si>
    <t>Adjust for bursaries</t>
  </si>
  <si>
    <t>&lt;-</t>
  </si>
  <si>
    <r>
      <t xml:space="preserve">                                         </t>
    </r>
    <r>
      <rPr>
        <sz val="24"/>
        <color theme="1"/>
        <rFont val="Calibri"/>
        <family val="2"/>
        <scheme val="minor"/>
      </rPr>
      <t>□</t>
    </r>
    <r>
      <rPr>
        <sz val="16"/>
        <color theme="1"/>
        <rFont val="Calibri"/>
        <family val="2"/>
        <scheme val="minor"/>
      </rPr>
      <t xml:space="preserve">    Fortnightly    </t>
    </r>
    <r>
      <rPr>
        <sz val="24"/>
        <color theme="1"/>
        <rFont val="Calibri"/>
        <family val="2"/>
        <scheme val="minor"/>
      </rPr>
      <t>□</t>
    </r>
    <r>
      <rPr>
        <sz val="16"/>
        <color theme="1"/>
        <rFont val="Calibri"/>
        <family val="2"/>
        <scheme val="minor"/>
      </rPr>
      <t xml:space="preserve">  Wednesday   </t>
    </r>
    <r>
      <rPr>
        <sz val="24"/>
        <color theme="1"/>
        <rFont val="Calibri"/>
        <family val="2"/>
        <scheme val="minor"/>
      </rPr>
      <t>□</t>
    </r>
    <r>
      <rPr>
        <sz val="16"/>
        <color theme="1"/>
        <rFont val="Calibri"/>
        <family val="2"/>
        <scheme val="minor"/>
      </rPr>
      <t xml:space="preserve">  Thursday  </t>
    </r>
    <r>
      <rPr>
        <sz val="24"/>
        <color theme="1"/>
        <rFont val="Calibri"/>
        <family val="2"/>
        <scheme val="minor"/>
      </rPr>
      <t>□</t>
    </r>
    <r>
      <rPr>
        <sz val="16"/>
        <color theme="1"/>
        <rFont val="Calibri"/>
        <family val="2"/>
        <scheme val="minor"/>
      </rPr>
      <t xml:space="preserve">  Friday</t>
    </r>
  </si>
  <si>
    <r>
      <t xml:space="preserve">                                         </t>
    </r>
    <r>
      <rPr>
        <sz val="24"/>
        <color theme="1"/>
        <rFont val="Calibri"/>
        <family val="2"/>
        <scheme val="minor"/>
      </rPr>
      <t>□</t>
    </r>
    <r>
      <rPr>
        <sz val="16"/>
        <color theme="1"/>
        <rFont val="Calibri"/>
        <family val="2"/>
        <scheme val="minor"/>
      </rPr>
      <t xml:space="preserve">   Alternate F/night </t>
    </r>
    <r>
      <rPr>
        <sz val="24"/>
        <color theme="1"/>
        <rFont val="Calibri"/>
        <family val="2"/>
        <scheme val="minor"/>
      </rPr>
      <t>□</t>
    </r>
    <r>
      <rPr>
        <sz val="16"/>
        <color theme="1"/>
        <rFont val="Calibri"/>
        <family val="2"/>
        <scheme val="minor"/>
      </rPr>
      <t xml:space="preserve">  Wednesday  </t>
    </r>
    <r>
      <rPr>
        <sz val="24"/>
        <color theme="1"/>
        <rFont val="Calibri"/>
        <family val="2"/>
        <scheme val="minor"/>
      </rPr>
      <t>□</t>
    </r>
    <r>
      <rPr>
        <sz val="16"/>
        <color theme="1"/>
        <rFont val="Calibri"/>
        <family val="2"/>
        <scheme val="minor"/>
      </rPr>
      <t xml:space="preserve">  Thursday   </t>
    </r>
    <r>
      <rPr>
        <sz val="24"/>
        <color theme="1"/>
        <rFont val="Calibri"/>
        <family val="2"/>
        <scheme val="minor"/>
      </rPr>
      <t>□</t>
    </r>
    <r>
      <rPr>
        <sz val="16"/>
        <color theme="1"/>
        <rFont val="Calibri"/>
        <family val="2"/>
        <scheme val="minor"/>
      </rPr>
      <t xml:space="preserve"> Friday  </t>
    </r>
  </si>
  <si>
    <r>
      <t xml:space="preserve">                                         </t>
    </r>
    <r>
      <rPr>
        <sz val="24"/>
        <color theme="1"/>
        <rFont val="Calibri"/>
        <family val="2"/>
        <scheme val="minor"/>
      </rPr>
      <t>□</t>
    </r>
    <r>
      <rPr>
        <sz val="16"/>
        <color theme="1"/>
        <rFont val="Calibri"/>
        <family val="2"/>
        <scheme val="minor"/>
      </rPr>
      <t xml:space="preserve">   Monthly   </t>
    </r>
    <r>
      <rPr>
        <sz val="24"/>
        <color theme="1"/>
        <rFont val="Calibri"/>
        <family val="2"/>
        <scheme val="minor"/>
      </rPr>
      <t>□</t>
    </r>
    <r>
      <rPr>
        <sz val="16"/>
        <color theme="1"/>
        <rFont val="Calibri"/>
        <family val="2"/>
        <scheme val="minor"/>
      </rPr>
      <t xml:space="preserve">  10th of the month     </t>
    </r>
    <r>
      <rPr>
        <sz val="24"/>
        <color theme="1"/>
        <rFont val="Calibri"/>
        <family val="2"/>
        <scheme val="minor"/>
      </rPr>
      <t>□</t>
    </r>
    <r>
      <rPr>
        <sz val="16"/>
        <color theme="1"/>
        <rFont val="Calibri"/>
        <family val="2"/>
        <scheme val="minor"/>
      </rPr>
      <t xml:space="preserve"> 25th of the month</t>
    </r>
  </si>
  <si>
    <r>
      <t xml:space="preserve">Please tick frequency    </t>
    </r>
    <r>
      <rPr>
        <sz val="24"/>
        <color theme="1"/>
        <rFont val="Calibri"/>
        <family val="2"/>
      </rPr>
      <t>□</t>
    </r>
    <r>
      <rPr>
        <sz val="16"/>
        <color theme="1"/>
        <rFont val="Calibri"/>
        <family val="2"/>
        <scheme val="minor"/>
      </rPr>
      <t xml:space="preserve">    Weekly         </t>
    </r>
    <r>
      <rPr>
        <sz val="24"/>
        <color theme="1"/>
        <rFont val="Calibri"/>
        <family val="2"/>
        <scheme val="minor"/>
      </rPr>
      <t>□</t>
    </r>
    <r>
      <rPr>
        <sz val="16"/>
        <color theme="1"/>
        <rFont val="Calibri"/>
        <family val="2"/>
        <scheme val="minor"/>
      </rPr>
      <t xml:space="preserve">  Wednesday   </t>
    </r>
    <r>
      <rPr>
        <sz val="24"/>
        <color theme="1"/>
        <rFont val="Calibri"/>
        <family val="2"/>
        <scheme val="minor"/>
      </rPr>
      <t>□</t>
    </r>
    <r>
      <rPr>
        <sz val="16"/>
        <color theme="1"/>
        <rFont val="Calibri"/>
        <family val="2"/>
        <scheme val="minor"/>
      </rPr>
      <t xml:space="preserve">  Thursday    </t>
    </r>
    <r>
      <rPr>
        <sz val="24"/>
        <color theme="1"/>
        <rFont val="Calibri"/>
        <family val="2"/>
        <scheme val="minor"/>
      </rPr>
      <t>□</t>
    </r>
    <r>
      <rPr>
        <sz val="16"/>
        <color theme="1"/>
        <rFont val="Calibri"/>
        <family val="2"/>
        <scheme val="minor"/>
      </rPr>
      <t xml:space="preserve"> Friday                                                                                                                            </t>
    </r>
  </si>
  <si>
    <r>
      <t xml:space="preserve">The FIRST debit is to be taken from my account  </t>
    </r>
    <r>
      <rPr>
        <sz val="18"/>
        <color theme="1"/>
        <rFont val="Calibri"/>
        <family val="2"/>
        <scheme val="minor"/>
      </rPr>
      <t xml:space="preserve"> __ /__ /__</t>
    </r>
  </si>
  <si>
    <t>Discount Type: Select Sibling, Staff or Bursaries below (for Bursaries adjust the percentages below)</t>
  </si>
  <si>
    <t>Staff / Pastor</t>
  </si>
  <si>
    <t>If part-time, please enter %</t>
  </si>
  <si>
    <t>Annual</t>
  </si>
  <si>
    <t>Wed</t>
  </si>
  <si>
    <t>Thu</t>
  </si>
  <si>
    <t>Fri</t>
  </si>
  <si>
    <t>ANNUAL PAYMENT MUST BE MADE BY TERM 1 DUE DATE OF 4 FEB 2022</t>
  </si>
  <si>
    <t>Algester (late run only)</t>
  </si>
  <si>
    <t>Browns Plains (hub)</t>
  </si>
  <si>
    <t>Calamvale (late run only)</t>
  </si>
  <si>
    <t>Chapel Hill (late run only)</t>
  </si>
  <si>
    <t>Greenbank (hub)</t>
  </si>
  <si>
    <t>Parkinson (late run only)</t>
  </si>
  <si>
    <t xml:space="preserve">Spring Mountain (via Springfield) Lakes) </t>
  </si>
  <si>
    <t>Walloon (hub)</t>
  </si>
  <si>
    <t>Willowbank (hub)</t>
  </si>
  <si>
    <t>Weekly and Fortnightly payments must fall on Wed, Thur or Fri.</t>
  </si>
  <si>
    <t>Zone 1 One Way -AM</t>
  </si>
  <si>
    <t>Zone 1 One Way -PM</t>
  </si>
  <si>
    <t>Zone 2 One Way -AM</t>
  </si>
  <si>
    <t>Zone 2 One Way -PM</t>
  </si>
  <si>
    <t>Zone 3 One Way -AM</t>
  </si>
  <si>
    <t>Zone 3 One Way -PM</t>
  </si>
  <si>
    <t>Zone 4 One Way -AM</t>
  </si>
  <si>
    <t>Zone 4 One Way -PM</t>
  </si>
  <si>
    <t xml:space="preserve"> ONGOING</t>
  </si>
  <si>
    <t xml:space="preserve">WORKSHEET FOR DIRECT DEBIT CALCULATIONS - </t>
  </si>
  <si>
    <t>NEW</t>
  </si>
  <si>
    <t>1.3.    By signing a direct debit request, you have authorised us to arrange for funds to be debited from your account.  You should refer to the direct debit request and this agreement for the terms of the arrangement between you and us.</t>
  </si>
  <si>
    <r>
      <t>1.4.</t>
    </r>
    <r>
      <rPr>
        <sz val="7"/>
        <color theme="1"/>
        <rFont val="Times New Roman"/>
        <family val="1"/>
      </rPr>
      <t xml:space="preserve">    </t>
    </r>
    <r>
      <rPr>
        <sz val="10.5"/>
        <color theme="1"/>
        <rFont val="Calibri"/>
        <family val="2"/>
        <scheme val="minor"/>
      </rPr>
      <t xml:space="preserve">We will only arrange for funds to be debited from your account as authorised in the direct debit request </t>
    </r>
  </si>
  <si>
    <r>
      <t>1.5.</t>
    </r>
    <r>
      <rPr>
        <sz val="7"/>
        <color theme="1"/>
        <rFont val="Times New Roman"/>
        <family val="1"/>
      </rPr>
      <t xml:space="preserve">    </t>
    </r>
    <r>
      <rPr>
        <sz val="10.5"/>
        <color theme="1"/>
        <rFont val="Calibri"/>
        <family val="2"/>
        <scheme val="minor"/>
      </rPr>
      <t>If the debit day falls on a day that is not a business day, we may direct your financial institution to debit your account on the following business day.   If you are unsure about which day your account has or will be debited you should ask your financial institution.</t>
    </r>
  </si>
  <si>
    <t>1.2.    Bus Transport fees and Instrumental Music fees are to be included in payment calculations.  When you have a change in these fees (commencing, ceasing or changing Bus Transport or Instrumental music within their respective notification requirements) we may re-calculate and adjust your payment amount as needed, providing 14 days written notification of the new payment amount.</t>
  </si>
  <si>
    <t>1.1.    This Direct Debit agreement remains in force for the duration of your financial relationship with the College, unless cancelled earlier.  Each year, when the following year's fees and levies are issued by the College Board, your payment will be adjusted for the upcoming year's fees and you will be given at least 14 days written notification of the new payment amount.</t>
  </si>
  <si>
    <r>
      <t>1.</t>
    </r>
    <r>
      <rPr>
        <b/>
        <sz val="7"/>
        <color theme="1"/>
        <rFont val="Times New Roman"/>
        <family val="1"/>
      </rPr>
      <t>      </t>
    </r>
    <r>
      <rPr>
        <b/>
        <sz val="10.5"/>
        <color theme="1"/>
        <rFont val="Calibri"/>
        <family val="2"/>
        <scheme val="minor"/>
      </rPr>
      <t>This Direct Debit Agreement</t>
    </r>
  </si>
  <si>
    <r>
      <t>8.1.</t>
    </r>
    <r>
      <rPr>
        <sz val="7"/>
        <color theme="1"/>
        <rFont val="Times New Roman"/>
        <family val="1"/>
      </rPr>
      <t xml:space="preserve">    </t>
    </r>
    <r>
      <rPr>
        <sz val="10.5"/>
        <color theme="1"/>
        <rFont val="Calibri"/>
        <family val="2"/>
        <scheme val="minor"/>
      </rPr>
      <t>If you wish to notify us in writing about anything relating to this agreement, please email feesadmin@wcc.qld.edu.au.</t>
    </r>
  </si>
  <si>
    <r>
      <t>8.2.</t>
    </r>
    <r>
      <rPr>
        <sz val="7"/>
        <color theme="1"/>
        <rFont val="Times New Roman"/>
        <family val="1"/>
      </rPr>
      <t xml:space="preserve">    </t>
    </r>
    <r>
      <rPr>
        <sz val="10.5"/>
        <color theme="1"/>
        <rFont val="Calibri"/>
        <family val="2"/>
        <scheme val="minor"/>
      </rPr>
      <t>We will notify you by sending a notice via email to your email address as recorded in your Parent Fees Account.</t>
    </r>
  </si>
  <si>
    <r>
      <t>3.1.</t>
    </r>
    <r>
      <rPr>
        <sz val="7"/>
        <color theme="1"/>
        <rFont val="Times New Roman"/>
        <family val="1"/>
      </rPr>
      <t xml:space="preserve">    </t>
    </r>
    <r>
      <rPr>
        <sz val="10.5"/>
        <color theme="1"/>
        <rFont val="Calibri"/>
        <family val="2"/>
        <scheme val="minor"/>
      </rPr>
      <t>Subject to 3.2 and 3.3, you may change the arrangements under a direct debit request by contacting by way of email to feesadmin@wcc.qld.edu.au.</t>
    </r>
  </si>
  <si>
    <t>Fees Table 2024</t>
  </si>
  <si>
    <t>(Student start date in 2024)</t>
  </si>
  <si>
    <t>2024 Fees</t>
  </si>
  <si>
    <t>4th Sibling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</si>
</sst>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quot;$&quot;#,##0.00"/>
    <numFmt numFmtId="165" formatCode="&quot;$&quot;#,##0"/>
    <numFmt numFmtId="166" formatCode="0.0000"/>
    <numFmt numFmtId="167" formatCode="ddd"/>
    <numFmt numFmtId="168" formatCode="00000"/>
    <numFmt numFmtId="169" formatCode="000\-000"/>
    <numFmt numFmtId="170" formatCode="[$-C09]dd\-mmm\-yy;@"/>
  </numFmts>
  <fonts count="44" x14ac:knownFonts="1">
    <font>
      <sz val="11"/>
      <color theme="1"/>
      <name val="Calibri"/>
      <family val="2"/>
      <scheme val="minor"/>
    </font>
    <font>
      <b/>
      <sz val="14"/>
      <color theme="1"/>
      <name val="Verdana"/>
      <family val="2"/>
    </font>
    <font>
      <b/>
      <sz val="14"/>
      <color theme="1"/>
      <name val="Calibri"/>
      <family val="2"/>
      <scheme val="minor"/>
    </font>
    <font>
      <sz val="11"/>
      <color theme="1"/>
      <name val="Verdana"/>
      <family val="2"/>
    </font>
    <font>
      <b/>
      <sz val="11"/>
      <color theme="1"/>
      <name val="Verdana"/>
      <family val="2"/>
    </font>
    <font>
      <sz val="14"/>
      <color theme="1"/>
      <name val="Verdana"/>
      <family val="2"/>
    </font>
    <font>
      <b/>
      <sz val="10"/>
      <color theme="1"/>
      <name val="Verdana"/>
      <family val="2"/>
    </font>
    <font>
      <i/>
      <sz val="11"/>
      <color theme="1"/>
      <name val="Verdana"/>
      <family val="2"/>
    </font>
    <font>
      <sz val="9"/>
      <color theme="1"/>
      <name val="Verdana"/>
      <family val="2"/>
    </font>
    <font>
      <sz val="10"/>
      <color theme="1"/>
      <name val="Verdana"/>
      <family val="2"/>
    </font>
    <font>
      <i/>
      <sz val="9"/>
      <color theme="1"/>
      <name val="Verdana"/>
      <family val="2"/>
    </font>
    <font>
      <b/>
      <sz val="9"/>
      <color theme="1"/>
      <name val="Verdana"/>
      <family val="2"/>
    </font>
    <font>
      <b/>
      <sz val="8"/>
      <color theme="1"/>
      <name val="Verdana"/>
      <family val="2"/>
    </font>
    <font>
      <sz val="11"/>
      <color theme="1"/>
      <name val="Calibri"/>
      <family val="2"/>
      <scheme val="minor"/>
    </font>
    <font>
      <b/>
      <sz val="11"/>
      <color theme="1"/>
      <name val="Calibri"/>
      <family val="2"/>
      <scheme val="minor"/>
    </font>
    <font>
      <b/>
      <sz val="12"/>
      <color rgb="FF000000"/>
      <name val="Arial"/>
      <family val="2"/>
    </font>
    <font>
      <sz val="10"/>
      <color rgb="FF000000"/>
      <name val="Arial"/>
      <family val="2"/>
    </font>
    <font>
      <b/>
      <sz val="12"/>
      <color theme="1"/>
      <name val="Verdana"/>
      <family val="2"/>
    </font>
    <font>
      <b/>
      <sz val="20"/>
      <color theme="1"/>
      <name val="Calibri"/>
      <family val="2"/>
      <scheme val="minor"/>
    </font>
    <font>
      <b/>
      <sz val="16"/>
      <color theme="1"/>
      <name val="Calibri"/>
      <family val="2"/>
      <scheme val="minor"/>
    </font>
    <font>
      <sz val="16"/>
      <color theme="1"/>
      <name val="Calibri"/>
      <family val="2"/>
      <scheme val="minor"/>
    </font>
    <font>
      <sz val="15"/>
      <color theme="1"/>
      <name val="Calibri"/>
      <family val="2"/>
      <scheme val="minor"/>
    </font>
    <font>
      <sz val="14"/>
      <color theme="1"/>
      <name val="Calibri"/>
      <family val="2"/>
      <scheme val="minor"/>
    </font>
    <font>
      <sz val="12"/>
      <color theme="1"/>
      <name val="Calibri"/>
      <family val="2"/>
      <scheme val="minor"/>
    </font>
    <font>
      <b/>
      <sz val="10.5"/>
      <color theme="1"/>
      <name val="Calibri"/>
      <family val="2"/>
      <scheme val="minor"/>
    </font>
    <font>
      <b/>
      <i/>
      <sz val="10.5"/>
      <color theme="1"/>
      <name val="Calibri"/>
      <family val="2"/>
      <scheme val="minor"/>
    </font>
    <font>
      <sz val="10.5"/>
      <color theme="1"/>
      <name val="Calibri"/>
      <family val="2"/>
      <scheme val="minor"/>
    </font>
    <font>
      <i/>
      <sz val="10.5"/>
      <color theme="1"/>
      <name val="Calibri"/>
      <family val="2"/>
      <scheme val="minor"/>
    </font>
    <font>
      <b/>
      <sz val="7"/>
      <color theme="1"/>
      <name val="Times New Roman"/>
      <family val="1"/>
    </font>
    <font>
      <sz val="7"/>
      <color theme="1"/>
      <name val="Times New Roman"/>
      <family val="1"/>
    </font>
    <font>
      <b/>
      <sz val="28"/>
      <color theme="1"/>
      <name val="Calibri"/>
      <family val="2"/>
      <scheme val="minor"/>
    </font>
    <font>
      <b/>
      <sz val="26"/>
      <color theme="1"/>
      <name val="Calibri"/>
      <family val="2"/>
      <scheme val="minor"/>
    </font>
    <font>
      <b/>
      <sz val="15"/>
      <color theme="1"/>
      <name val="Calibri"/>
      <family val="2"/>
      <scheme val="minor"/>
    </font>
    <font>
      <sz val="18"/>
      <color theme="1"/>
      <name val="Calibri"/>
      <family val="2"/>
      <scheme val="minor"/>
    </font>
    <font>
      <sz val="10"/>
      <color theme="1"/>
      <name val="Arial"/>
      <family val="2"/>
    </font>
    <font>
      <b/>
      <i/>
      <sz val="11"/>
      <color theme="1"/>
      <name val="Verdana"/>
      <family val="2"/>
    </font>
    <font>
      <i/>
      <sz val="8"/>
      <color theme="1"/>
      <name val="Verdana"/>
      <family val="2"/>
    </font>
    <font>
      <b/>
      <sz val="16"/>
      <color rgb="FFFF0000"/>
      <name val="Calibri"/>
      <family val="2"/>
      <scheme val="minor"/>
    </font>
    <font>
      <sz val="24"/>
      <color theme="1"/>
      <name val="Calibri"/>
      <family val="2"/>
    </font>
    <font>
      <sz val="24"/>
      <color theme="1"/>
      <name val="Calibri"/>
      <family val="2"/>
      <scheme val="minor"/>
    </font>
    <font>
      <sz val="10"/>
      <color theme="0"/>
      <name val="Verdana"/>
      <family val="2"/>
    </font>
    <font>
      <b/>
      <sz val="14"/>
      <color rgb="FFFF0000"/>
      <name val="Verdana"/>
      <family val="2"/>
    </font>
    <font>
      <b/>
      <sz val="14"/>
      <color theme="0"/>
      <name val="Verdana"/>
      <family val="2"/>
    </font>
    <font>
      <b/>
      <sz val="12"/>
      <color rgb="FFFF0000"/>
      <name val="Arial Black"/>
      <family val="2"/>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6"/>
        <bgColor indexed="64"/>
      </patternFill>
    </fill>
    <fill>
      <patternFill patternType="solid">
        <fgColor theme="2" tint="-0.249977111117893"/>
        <bgColor indexed="64"/>
      </patternFill>
    </fill>
    <fill>
      <patternFill patternType="solid">
        <fgColor rgb="FF92D05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000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361">
    <xf numFmtId="0" fontId="0" fillId="0" borderId="0" xfId="0"/>
    <xf numFmtId="0" fontId="3" fillId="0" borderId="0" xfId="0" applyFont="1" applyAlignment="1" applyProtection="1">
      <alignment vertical="top"/>
    </xf>
    <xf numFmtId="0" fontId="4" fillId="0" borderId="0" xfId="0" applyFont="1" applyAlignment="1" applyProtection="1">
      <alignment vertical="top"/>
    </xf>
    <xf numFmtId="0" fontId="5" fillId="0" borderId="0" xfId="0" applyFont="1" applyAlignment="1" applyProtection="1">
      <alignment vertical="top"/>
    </xf>
    <xf numFmtId="0" fontId="1" fillId="0" borderId="0" xfId="0" applyFont="1" applyAlignment="1" applyProtection="1">
      <alignment horizontal="centerContinuous" vertical="top"/>
    </xf>
    <xf numFmtId="0" fontId="6" fillId="0" borderId="0" xfId="0" applyFont="1" applyFill="1" applyBorder="1" applyAlignment="1" applyProtection="1">
      <alignment vertical="top" wrapText="1"/>
    </xf>
    <xf numFmtId="0" fontId="0" fillId="0" borderId="0" xfId="0" applyBorder="1" applyAlignment="1" applyProtection="1">
      <alignment vertical="top"/>
    </xf>
    <xf numFmtId="0" fontId="7" fillId="2" borderId="0" xfId="0" applyFont="1" applyFill="1" applyAlignment="1" applyProtection="1">
      <alignment vertical="top"/>
    </xf>
    <xf numFmtId="0" fontId="3" fillId="2" borderId="0" xfId="0" applyFont="1" applyFill="1" applyAlignment="1" applyProtection="1">
      <alignment vertical="top"/>
    </xf>
    <xf numFmtId="0" fontId="6" fillId="0" borderId="4" xfId="0" applyFont="1" applyBorder="1" applyAlignment="1" applyProtection="1">
      <alignment vertical="top" wrapText="1"/>
    </xf>
    <xf numFmtId="0" fontId="9" fillId="0" borderId="4" xfId="0" applyFont="1" applyBorder="1" applyAlignment="1" applyProtection="1">
      <alignment vertical="top"/>
    </xf>
    <xf numFmtId="0" fontId="9" fillId="2" borderId="4" xfId="0" applyFont="1" applyFill="1" applyBorder="1" applyAlignment="1" applyProtection="1">
      <alignment horizontal="center" vertical="top"/>
      <protection locked="0"/>
    </xf>
    <xf numFmtId="164" fontId="9" fillId="0" borderId="4" xfId="0" applyNumberFormat="1" applyFont="1" applyFill="1" applyBorder="1" applyAlignment="1" applyProtection="1">
      <alignment vertical="top"/>
    </xf>
    <xf numFmtId="164" fontId="6" fillId="0" borderId="4" xfId="0" applyNumberFormat="1" applyFont="1" applyBorder="1" applyAlignment="1" applyProtection="1">
      <alignment vertical="top"/>
    </xf>
    <xf numFmtId="0" fontId="9" fillId="0" borderId="6" xfId="0" applyFont="1" applyBorder="1" applyAlignment="1" applyProtection="1">
      <alignment vertical="top"/>
    </xf>
    <xf numFmtId="0" fontId="6" fillId="0" borderId="4" xfId="0" applyFont="1" applyBorder="1" applyAlignment="1" applyProtection="1">
      <alignment vertical="top"/>
    </xf>
    <xf numFmtId="0" fontId="9" fillId="0" borderId="0" xfId="0" applyFont="1" applyBorder="1" applyAlignment="1" applyProtection="1">
      <alignment vertical="top"/>
    </xf>
    <xf numFmtId="0" fontId="9" fillId="0" borderId="10" xfId="0" applyFont="1" applyBorder="1" applyAlignment="1" applyProtection="1">
      <alignment vertical="top"/>
    </xf>
    <xf numFmtId="165" fontId="9" fillId="0" borderId="0" xfId="0" applyNumberFormat="1" applyFont="1" applyFill="1" applyBorder="1" applyProtection="1"/>
    <xf numFmtId="0" fontId="3" fillId="0" borderId="0" xfId="0" applyFont="1" applyBorder="1" applyAlignment="1" applyProtection="1">
      <alignment vertical="top"/>
    </xf>
    <xf numFmtId="0" fontId="9" fillId="2" borderId="4" xfId="0" applyFont="1" applyFill="1" applyBorder="1" applyAlignment="1" applyProtection="1">
      <alignment vertical="top"/>
      <protection locked="0"/>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4" fillId="0" borderId="0" xfId="0" applyFont="1" applyAlignment="1" applyProtection="1">
      <alignment horizontal="right" vertical="top"/>
    </xf>
    <xf numFmtId="0" fontId="9" fillId="0" borderId="11" xfId="0" applyFont="1" applyBorder="1" applyAlignment="1" applyProtection="1">
      <alignment vertical="top"/>
    </xf>
    <xf numFmtId="0" fontId="9" fillId="2" borderId="11" xfId="0" applyFont="1" applyFill="1" applyBorder="1" applyAlignment="1" applyProtection="1">
      <alignment vertical="top"/>
      <protection locked="0"/>
    </xf>
    <xf numFmtId="0" fontId="9" fillId="2" borderId="11" xfId="0" applyFont="1" applyFill="1" applyBorder="1" applyAlignment="1" applyProtection="1">
      <alignment horizontal="center" vertical="top"/>
      <protection locked="0"/>
    </xf>
    <xf numFmtId="164" fontId="9" fillId="0" borderId="11" xfId="0" applyNumberFormat="1" applyFont="1" applyFill="1" applyBorder="1" applyAlignment="1" applyProtection="1">
      <alignment vertical="top"/>
    </xf>
    <xf numFmtId="164" fontId="9" fillId="0" borderId="11" xfId="0" applyNumberFormat="1" applyFont="1" applyBorder="1" applyAlignment="1" applyProtection="1">
      <alignment vertical="top"/>
    </xf>
    <xf numFmtId="164" fontId="6" fillId="0" borderId="11" xfId="0" applyNumberFormat="1" applyFont="1" applyBorder="1" applyAlignment="1" applyProtection="1">
      <alignment vertical="top"/>
    </xf>
    <xf numFmtId="0" fontId="4" fillId="0" borderId="0" xfId="0" applyFont="1" applyFill="1" applyAlignment="1" applyProtection="1">
      <alignment vertical="top"/>
    </xf>
    <xf numFmtId="0" fontId="3" fillId="0" borderId="0" xfId="0" applyFont="1" applyFill="1" applyAlignment="1" applyProtection="1">
      <alignment vertical="top"/>
    </xf>
    <xf numFmtId="0" fontId="4" fillId="0" borderId="0" xfId="0" applyFont="1" applyFill="1" applyAlignment="1" applyProtection="1">
      <alignment horizontal="right" vertical="top"/>
    </xf>
    <xf numFmtId="0" fontId="6" fillId="0" borderId="0" xfId="0" applyFont="1" applyBorder="1" applyAlignment="1" applyProtection="1">
      <alignment vertical="top"/>
    </xf>
    <xf numFmtId="164" fontId="6" fillId="0" borderId="0" xfId="0" applyNumberFormat="1" applyFont="1" applyBorder="1" applyAlignment="1" applyProtection="1">
      <alignment vertical="top"/>
    </xf>
    <xf numFmtId="0" fontId="6" fillId="0" borderId="6" xfId="0" applyFont="1" applyBorder="1" applyAlignment="1" applyProtection="1">
      <alignment vertical="top"/>
    </xf>
    <xf numFmtId="164" fontId="6" fillId="0" borderId="6" xfId="0" applyNumberFormat="1" applyFont="1" applyBorder="1" applyAlignment="1" applyProtection="1">
      <alignment vertical="top"/>
    </xf>
    <xf numFmtId="0" fontId="9" fillId="0" borderId="0" xfId="0" applyFont="1" applyBorder="1" applyAlignment="1" applyProtection="1">
      <alignment horizontal="right" vertical="top"/>
    </xf>
    <xf numFmtId="0" fontId="9" fillId="0" borderId="0" xfId="0" applyFont="1" applyBorder="1" applyAlignment="1" applyProtection="1">
      <alignment horizontal="left" vertical="top"/>
    </xf>
    <xf numFmtId="0" fontId="9" fillId="2" borderId="0" xfId="0" applyFont="1" applyFill="1" applyAlignment="1" applyProtection="1">
      <alignment horizontal="center" vertical="top"/>
      <protection locked="0"/>
    </xf>
    <xf numFmtId="164" fontId="3" fillId="2" borderId="0" xfId="0" applyNumberFormat="1" applyFont="1" applyFill="1" applyAlignment="1" applyProtection="1">
      <alignment vertical="top"/>
      <protection locked="0"/>
    </xf>
    <xf numFmtId="14" fontId="9" fillId="0" borderId="0" xfId="0" applyNumberFormat="1" applyFont="1" applyFill="1" applyBorder="1" applyAlignment="1" applyProtection="1">
      <alignment vertical="top"/>
    </xf>
    <xf numFmtId="0" fontId="6" fillId="0" borderId="0" xfId="0" applyFont="1" applyBorder="1" applyAlignment="1" applyProtection="1">
      <alignment horizontal="right" vertical="top"/>
    </xf>
    <xf numFmtId="0" fontId="6" fillId="0" borderId="0" xfId="0" applyFont="1" applyBorder="1" applyAlignment="1" applyProtection="1">
      <alignment horizontal="right" vertical="top" wrapText="1"/>
    </xf>
    <xf numFmtId="0" fontId="9" fillId="2" borderId="0" xfId="0" applyFont="1" applyFill="1" applyAlignment="1" applyProtection="1">
      <alignment horizontal="center" vertical="center"/>
      <protection locked="0"/>
    </xf>
    <xf numFmtId="164" fontId="6" fillId="0" borderId="0" xfId="0" applyNumberFormat="1" applyFont="1" applyFill="1" applyBorder="1" applyAlignment="1" applyProtection="1">
      <alignment vertical="top"/>
    </xf>
    <xf numFmtId="165" fontId="6" fillId="7" borderId="4" xfId="0" applyNumberFormat="1" applyFont="1" applyFill="1" applyBorder="1" applyAlignment="1" applyProtection="1">
      <alignment horizontal="center"/>
    </xf>
    <xf numFmtId="0" fontId="22" fillId="0" borderId="7" xfId="0" applyFont="1" applyBorder="1" applyAlignment="1" applyProtection="1">
      <alignment wrapText="1"/>
    </xf>
    <xf numFmtId="0" fontId="19" fillId="0" borderId="0" xfId="0" applyFont="1" applyAlignment="1">
      <alignment vertical="center"/>
    </xf>
    <xf numFmtId="0" fontId="14" fillId="0" borderId="0" xfId="0" applyFont="1" applyAlignment="1">
      <alignment horizontal="right" vertical="center"/>
    </xf>
    <xf numFmtId="0" fontId="25" fillId="0" borderId="20" xfId="0" applyFont="1" applyBorder="1" applyAlignment="1">
      <alignment vertical="center" wrapText="1"/>
    </xf>
    <xf numFmtId="0" fontId="25" fillId="0" borderId="22" xfId="0" applyFont="1" applyBorder="1" applyAlignment="1">
      <alignment vertical="center" wrapText="1"/>
    </xf>
    <xf numFmtId="0" fontId="25" fillId="0" borderId="24" xfId="0" applyFont="1" applyBorder="1" applyAlignment="1">
      <alignment vertical="center" wrapText="1"/>
    </xf>
    <xf numFmtId="0" fontId="24" fillId="0" borderId="0" xfId="0" applyFont="1" applyAlignment="1">
      <alignment horizontal="left" vertical="center" indent="2"/>
    </xf>
    <xf numFmtId="0" fontId="24" fillId="0" borderId="0" xfId="0" applyFont="1" applyAlignment="1">
      <alignment horizontal="left" vertical="center" indent="5"/>
    </xf>
    <xf numFmtId="0" fontId="14" fillId="0" borderId="0" xfId="0" applyFont="1" applyAlignment="1">
      <alignment vertical="center"/>
    </xf>
    <xf numFmtId="0" fontId="3"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vertical="top"/>
    </xf>
    <xf numFmtId="0" fontId="4" fillId="0" borderId="0" xfId="0" applyFont="1" applyAlignment="1" applyProtection="1">
      <alignment vertical="top" wrapText="1"/>
    </xf>
    <xf numFmtId="164" fontId="9" fillId="0" borderId="11" xfId="0" applyNumberFormat="1" applyFont="1" applyFill="1" applyBorder="1" applyAlignment="1" applyProtection="1">
      <alignment horizontal="right" vertical="top"/>
    </xf>
    <xf numFmtId="164" fontId="9" fillId="0" borderId="9" xfId="0" applyNumberFormat="1" applyFont="1" applyFill="1" applyBorder="1" applyAlignment="1" applyProtection="1">
      <alignment horizontal="right" vertical="top"/>
    </xf>
    <xf numFmtId="164" fontId="9" fillId="0" borderId="3" xfId="0" applyNumberFormat="1" applyFont="1" applyFill="1" applyBorder="1" applyAlignment="1" applyProtection="1">
      <alignment horizontal="right" vertical="top"/>
    </xf>
    <xf numFmtId="0" fontId="9" fillId="0" borderId="0" xfId="0" applyFont="1" applyAlignment="1" applyProtection="1">
      <alignment horizontal="right" vertical="center"/>
    </xf>
    <xf numFmtId="0" fontId="9" fillId="0" borderId="0" xfId="0" applyFont="1" applyAlignment="1" applyProtection="1">
      <alignment vertical="center"/>
    </xf>
    <xf numFmtId="164" fontId="4" fillId="0" borderId="2" xfId="0" applyNumberFormat="1" applyFont="1" applyBorder="1" applyAlignment="1" applyProtection="1">
      <alignment vertical="top"/>
    </xf>
    <xf numFmtId="0" fontId="3" fillId="0" borderId="0" xfId="0" applyFont="1" applyAlignment="1" applyProtection="1">
      <alignment horizontal="right" vertical="top"/>
    </xf>
    <xf numFmtId="167" fontId="9" fillId="0" borderId="0" xfId="0" applyNumberFormat="1" applyFont="1" applyAlignment="1" applyProtection="1">
      <alignment horizontal="center" vertical="top"/>
    </xf>
    <xf numFmtId="0" fontId="6" fillId="7" borderId="4" xfId="0" applyFont="1" applyFill="1" applyBorder="1" applyAlignment="1" applyProtection="1">
      <alignment horizontal="center" vertical="top"/>
    </xf>
    <xf numFmtId="0" fontId="17" fillId="6" borderId="4" xfId="0" applyFont="1" applyFill="1" applyBorder="1" applyAlignment="1" applyProtection="1">
      <alignment horizontal="center" vertical="center"/>
    </xf>
    <xf numFmtId="4" fontId="17" fillId="6" borderId="4" xfId="0" applyNumberFormat="1" applyFont="1" applyFill="1" applyBorder="1" applyAlignment="1" applyProtection="1">
      <alignment horizontal="center" vertical="center"/>
    </xf>
    <xf numFmtId="0" fontId="9" fillId="0" borderId="0" xfId="0" applyFont="1" applyAlignment="1" applyProtection="1">
      <alignment vertical="top"/>
    </xf>
    <xf numFmtId="164" fontId="9" fillId="0" borderId="0" xfId="0" applyNumberFormat="1" applyFont="1" applyAlignment="1" applyProtection="1">
      <alignment vertical="top"/>
    </xf>
    <xf numFmtId="0" fontId="0" fillId="0" borderId="6" xfId="0" applyFont="1" applyBorder="1" applyAlignment="1" applyProtection="1">
      <alignment vertical="top"/>
    </xf>
    <xf numFmtId="0" fontId="0" fillId="0" borderId="10" xfId="0" applyFont="1" applyBorder="1" applyAlignment="1" applyProtection="1">
      <alignment vertical="top"/>
    </xf>
    <xf numFmtId="0" fontId="0" fillId="0" borderId="5" xfId="0" applyFont="1" applyBorder="1" applyAlignment="1" applyProtection="1">
      <alignment vertical="top"/>
    </xf>
    <xf numFmtId="0" fontId="0" fillId="0" borderId="9" xfId="0" applyFont="1" applyBorder="1" applyAlignment="1" applyProtection="1">
      <alignment vertical="top"/>
    </xf>
    <xf numFmtId="0" fontId="21" fillId="0" borderId="12"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0" fillId="0" borderId="0" xfId="0" applyFont="1" applyBorder="1" applyAlignment="1" applyProtection="1">
      <alignment vertical="top"/>
    </xf>
    <xf numFmtId="0" fontId="3" fillId="0" borderId="12" xfId="0" applyFont="1" applyBorder="1" applyAlignment="1" applyProtection="1">
      <alignment vertical="top"/>
    </xf>
    <xf numFmtId="0" fontId="20" fillId="0" borderId="7" xfId="0" applyFont="1" applyBorder="1" applyAlignment="1" applyProtection="1"/>
    <xf numFmtId="0" fontId="0" fillId="0" borderId="8" xfId="0" applyFont="1" applyBorder="1" applyAlignment="1" applyProtection="1">
      <alignment vertical="top"/>
    </xf>
    <xf numFmtId="0" fontId="21" fillId="0" borderId="16"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0" fillId="0" borderId="0" xfId="0" applyFont="1" applyBorder="1" applyAlignment="1" applyProtection="1">
      <alignment horizontal="left"/>
    </xf>
    <xf numFmtId="0" fontId="0" fillId="0" borderId="0" xfId="0" applyFont="1" applyBorder="1" applyAlignment="1" applyProtection="1"/>
    <xf numFmtId="0" fontId="0" fillId="0" borderId="5" xfId="0" applyFont="1" applyBorder="1" applyAlignment="1" applyProtection="1"/>
    <xf numFmtId="0" fontId="0" fillId="0" borderId="8" xfId="0" applyFont="1" applyBorder="1" applyAlignment="1" applyProtection="1"/>
    <xf numFmtId="0" fontId="0" fillId="0" borderId="9" xfId="0" applyFont="1" applyBorder="1" applyAlignment="1" applyProtection="1"/>
    <xf numFmtId="0" fontId="20" fillId="0" borderId="16" xfId="0" applyFont="1" applyBorder="1" applyAlignment="1" applyProtection="1"/>
    <xf numFmtId="0" fontId="0" fillId="0" borderId="6" xfId="0" applyFont="1" applyBorder="1" applyAlignment="1" applyProtection="1"/>
    <xf numFmtId="0" fontId="0" fillId="0" borderId="10" xfId="0" applyFont="1" applyBorder="1" applyAlignment="1" applyProtection="1"/>
    <xf numFmtId="0" fontId="20" fillId="0" borderId="12" xfId="0" applyFont="1" applyBorder="1" applyAlignment="1" applyProtection="1"/>
    <xf numFmtId="0" fontId="0" fillId="0" borderId="0" xfId="0" applyFont="1" applyBorder="1" applyAlignment="1" applyProtection="1">
      <alignment horizontal="right"/>
    </xf>
    <xf numFmtId="0" fontId="23" fillId="0" borderId="18" xfId="0" applyFont="1" applyBorder="1" applyAlignment="1" applyProtection="1"/>
    <xf numFmtId="0" fontId="20" fillId="0" borderId="12" xfId="0" applyFont="1" applyBorder="1" applyAlignment="1" applyProtection="1">
      <alignment vertical="center"/>
    </xf>
    <xf numFmtId="164" fontId="9" fillId="2" borderId="11" xfId="0" applyNumberFormat="1" applyFont="1" applyFill="1" applyBorder="1" applyAlignment="1" applyProtection="1">
      <alignment horizontal="center" vertical="top"/>
      <protection locked="0"/>
    </xf>
    <xf numFmtId="164" fontId="6" fillId="2" borderId="0" xfId="0" applyNumberFormat="1" applyFont="1" applyFill="1" applyBorder="1" applyAlignment="1" applyProtection="1">
      <alignment vertical="top"/>
      <protection locked="0"/>
    </xf>
    <xf numFmtId="4" fontId="20" fillId="9" borderId="0" xfId="0" applyNumberFormat="1" applyFont="1" applyFill="1" applyBorder="1" applyAlignment="1" applyProtection="1">
      <alignment horizontal="left"/>
      <protection locked="0"/>
    </xf>
    <xf numFmtId="164" fontId="17" fillId="6" borderId="4" xfId="0" applyNumberFormat="1" applyFont="1" applyFill="1" applyBorder="1" applyAlignment="1" applyProtection="1">
      <alignment horizontal="center" vertical="center"/>
    </xf>
    <xf numFmtId="0" fontId="20" fillId="0" borderId="0" xfId="0" applyFont="1" applyBorder="1" applyAlignment="1" applyProtection="1">
      <alignment horizontal="right"/>
    </xf>
    <xf numFmtId="0" fontId="20" fillId="0" borderId="0" xfId="0" applyFont="1" applyBorder="1" applyAlignment="1" applyProtection="1"/>
    <xf numFmtId="168" fontId="14" fillId="0" borderId="6" xfId="0" applyNumberFormat="1" applyFont="1" applyBorder="1" applyAlignment="1" applyProtection="1">
      <alignment horizontal="center" vertical="center"/>
    </xf>
    <xf numFmtId="0" fontId="0" fillId="0" borderId="8" xfId="0" applyFont="1" applyBorder="1" applyAlignment="1" applyProtection="1">
      <protection locked="0"/>
    </xf>
    <xf numFmtId="0" fontId="20" fillId="0" borderId="0" xfId="0" applyFont="1" applyBorder="1" applyAlignment="1" applyProtection="1">
      <protection locked="0"/>
    </xf>
    <xf numFmtId="0" fontId="9" fillId="0" borderId="0" xfId="0" applyFont="1" applyAlignment="1" applyProtection="1">
      <alignment horizontal="center" vertical="top"/>
    </xf>
    <xf numFmtId="0" fontId="0" fillId="0" borderId="0" xfId="0" applyAlignment="1">
      <alignment horizontal="left"/>
    </xf>
    <xf numFmtId="0" fontId="18" fillId="0" borderId="0" xfId="0" applyFont="1" applyAlignment="1">
      <alignment vertical="center"/>
    </xf>
    <xf numFmtId="0" fontId="18" fillId="0" borderId="0" xfId="0" applyFont="1" applyBorder="1" applyAlignment="1">
      <alignment vertical="center"/>
    </xf>
    <xf numFmtId="0" fontId="20" fillId="0" borderId="17" xfId="0" applyFont="1" applyBorder="1" applyAlignment="1">
      <alignment horizontal="left"/>
    </xf>
    <xf numFmtId="0" fontId="20" fillId="0" borderId="18" xfId="0" applyFont="1" applyBorder="1" applyAlignment="1">
      <alignment horizontal="left"/>
    </xf>
    <xf numFmtId="0" fontId="20" fillId="0" borderId="18" xfId="0" applyFont="1" applyBorder="1" applyAlignment="1"/>
    <xf numFmtId="0" fontId="21" fillId="0" borderId="26" xfId="0" applyFont="1" applyBorder="1" applyAlignment="1">
      <alignment vertical="center" wrapText="1"/>
    </xf>
    <xf numFmtId="0" fontId="20" fillId="0" borderId="27" xfId="0" applyFont="1" applyBorder="1" applyAlignment="1"/>
    <xf numFmtId="0" fontId="20" fillId="0" borderId="26" xfId="0" applyFont="1" applyBorder="1" applyAlignment="1"/>
    <xf numFmtId="0" fontId="20" fillId="0" borderId="18" xfId="0" applyFont="1" applyBorder="1" applyAlignment="1">
      <alignment wrapText="1"/>
    </xf>
    <xf numFmtId="0" fontId="23" fillId="0" borderId="18" xfId="0" applyFont="1" applyBorder="1" applyAlignment="1">
      <alignment vertical="center"/>
    </xf>
    <xf numFmtId="0" fontId="20" fillId="0" borderId="26" xfId="0" applyFont="1" applyBorder="1" applyAlignment="1">
      <alignment vertical="center"/>
    </xf>
    <xf numFmtId="0" fontId="19" fillId="0" borderId="30" xfId="0" applyFont="1" applyBorder="1" applyAlignment="1">
      <alignment horizontal="left" vertical="center"/>
    </xf>
    <xf numFmtId="0" fontId="23" fillId="0" borderId="30" xfId="0" applyFont="1" applyBorder="1" applyAlignment="1">
      <alignment vertical="center"/>
    </xf>
    <xf numFmtId="0" fontId="23" fillId="0" borderId="0" xfId="0" applyFont="1" applyAlignment="1">
      <alignment horizontal="left" vertical="center"/>
    </xf>
    <xf numFmtId="0" fontId="23" fillId="0" borderId="0" xfId="0" applyFont="1" applyAlignment="1">
      <alignment vertical="center"/>
    </xf>
    <xf numFmtId="0" fontId="0" fillId="0" borderId="0" xfId="0" applyAlignment="1">
      <alignment horizontal="left" vertical="center"/>
    </xf>
    <xf numFmtId="0" fontId="0" fillId="0" borderId="0" xfId="0" applyAlignment="1">
      <alignment vertical="center"/>
    </xf>
    <xf numFmtId="0" fontId="20" fillId="0" borderId="0" xfId="0" applyFont="1" applyBorder="1" applyAlignment="1" applyProtection="1">
      <alignment horizontal="right"/>
    </xf>
    <xf numFmtId="0" fontId="15" fillId="4" borderId="1" xfId="0" applyFont="1" applyFill="1" applyBorder="1" applyAlignment="1" applyProtection="1">
      <alignment horizontal="center" vertical="center"/>
    </xf>
    <xf numFmtId="0" fontId="15" fillId="4" borderId="3" xfId="0" applyFont="1" applyFill="1" applyBorder="1" applyAlignment="1" applyProtection="1">
      <alignment horizontal="center" vertical="center"/>
    </xf>
    <xf numFmtId="0" fontId="0" fillId="0" borderId="0" xfId="0" applyBorder="1" applyProtection="1"/>
    <xf numFmtId="0" fontId="14" fillId="4" borderId="1" xfId="0" applyFont="1" applyFill="1" applyBorder="1" applyProtection="1"/>
    <xf numFmtId="0" fontId="14" fillId="4" borderId="2" xfId="0" applyFont="1" applyFill="1" applyBorder="1" applyProtection="1"/>
    <xf numFmtId="0" fontId="14" fillId="4" borderId="3" xfId="0" applyFont="1" applyFill="1" applyBorder="1" applyProtection="1"/>
    <xf numFmtId="0" fontId="14" fillId="4" borderId="1" xfId="0" applyFont="1" applyFill="1" applyBorder="1" applyAlignment="1" applyProtection="1">
      <alignment horizontal="center"/>
    </xf>
    <xf numFmtId="0" fontId="14" fillId="4" borderId="2" xfId="0" applyFont="1" applyFill="1" applyBorder="1" applyAlignment="1" applyProtection="1">
      <alignment horizontal="center"/>
    </xf>
    <xf numFmtId="166" fontId="14" fillId="4" borderId="3" xfId="0" applyNumberFormat="1" applyFont="1" applyFill="1" applyBorder="1" applyAlignment="1" applyProtection="1">
      <alignment horizontal="center"/>
    </xf>
    <xf numFmtId="0" fontId="16" fillId="0" borderId="16" xfId="0" applyFont="1" applyBorder="1" applyAlignment="1" applyProtection="1">
      <alignment vertical="center"/>
    </xf>
    <xf numFmtId="0" fontId="16" fillId="0" borderId="10" xfId="0" applyFont="1" applyBorder="1" applyAlignment="1" applyProtection="1">
      <alignment horizontal="center" vertical="center"/>
    </xf>
    <xf numFmtId="0" fontId="0" fillId="0" borderId="12" xfId="0" applyBorder="1" applyProtection="1"/>
    <xf numFmtId="4" fontId="0" fillId="0" borderId="0" xfId="1" applyNumberFormat="1" applyFont="1" applyBorder="1" applyProtection="1"/>
    <xf numFmtId="4" fontId="0" fillId="0" borderId="0" xfId="1" applyNumberFormat="1" applyFont="1" applyFill="1" applyBorder="1" applyProtection="1"/>
    <xf numFmtId="4" fontId="0" fillId="0" borderId="5" xfId="1" applyNumberFormat="1" applyFont="1" applyFill="1" applyBorder="1" applyProtection="1"/>
    <xf numFmtId="14" fontId="0" fillId="0" borderId="12" xfId="0" applyNumberFormat="1" applyBorder="1" applyAlignment="1" applyProtection="1">
      <alignment horizontal="center"/>
    </xf>
    <xf numFmtId="0" fontId="0" fillId="0" borderId="0" xfId="0" applyBorder="1" applyAlignment="1" applyProtection="1">
      <alignment horizontal="center"/>
    </xf>
    <xf numFmtId="166" fontId="0" fillId="0" borderId="5" xfId="0" applyNumberFormat="1" applyBorder="1" applyAlignment="1" applyProtection="1">
      <alignment horizontal="center"/>
    </xf>
    <xf numFmtId="0" fontId="16" fillId="0" borderId="12" xfId="0" applyFont="1" applyBorder="1" applyAlignment="1" applyProtection="1">
      <alignment vertical="center"/>
    </xf>
    <xf numFmtId="0" fontId="16" fillId="0" borderId="5" xfId="0" applyFont="1" applyBorder="1" applyAlignment="1" applyProtection="1">
      <alignment horizontal="center" vertical="center"/>
    </xf>
    <xf numFmtId="4" fontId="0" fillId="0" borderId="5" xfId="1" applyNumberFormat="1" applyFont="1" applyBorder="1" applyProtection="1"/>
    <xf numFmtId="0" fontId="0" fillId="0" borderId="0" xfId="0" applyFill="1" applyBorder="1" applyAlignment="1" applyProtection="1">
      <alignment horizontal="center"/>
    </xf>
    <xf numFmtId="14" fontId="0" fillId="0" borderId="0" xfId="0" applyNumberFormat="1" applyBorder="1" applyProtection="1"/>
    <xf numFmtId="0" fontId="0" fillId="0" borderId="7" xfId="0" applyBorder="1" applyProtection="1"/>
    <xf numFmtId="4" fontId="0" fillId="0" borderId="8" xfId="1" applyNumberFormat="1" applyFont="1" applyBorder="1" applyProtection="1"/>
    <xf numFmtId="4" fontId="0" fillId="0" borderId="9" xfId="1" applyNumberFormat="1" applyFont="1" applyBorder="1" applyProtection="1"/>
    <xf numFmtId="4" fontId="0" fillId="0" borderId="0" xfId="0" applyNumberFormat="1" applyBorder="1" applyProtection="1"/>
    <xf numFmtId="4" fontId="14" fillId="4" borderId="2" xfId="0" applyNumberFormat="1" applyFont="1" applyFill="1" applyBorder="1" applyProtection="1"/>
    <xf numFmtId="4" fontId="14" fillId="4" borderId="3" xfId="0" applyNumberFormat="1" applyFont="1" applyFill="1" applyBorder="1" applyProtection="1"/>
    <xf numFmtId="0" fontId="0" fillId="0" borderId="12" xfId="0" applyFill="1" applyBorder="1" applyProtection="1"/>
    <xf numFmtId="0" fontId="0" fillId="0" borderId="7" xfId="0" applyFill="1" applyBorder="1" applyProtection="1"/>
    <xf numFmtId="0" fontId="14" fillId="5" borderId="1" xfId="0" applyFont="1" applyFill="1" applyBorder="1" applyProtection="1"/>
    <xf numFmtId="0" fontId="14" fillId="5" borderId="3" xfId="0" applyFont="1" applyFill="1" applyBorder="1" applyProtection="1"/>
    <xf numFmtId="0" fontId="14" fillId="5" borderId="4" xfId="0" applyFont="1" applyFill="1" applyBorder="1" applyProtection="1"/>
    <xf numFmtId="0" fontId="0" fillId="0" borderId="12" xfId="0" applyBorder="1" applyAlignment="1" applyProtection="1">
      <alignment horizontal="center"/>
    </xf>
    <xf numFmtId="14" fontId="0" fillId="0" borderId="5" xfId="0" applyNumberFormat="1" applyBorder="1" applyProtection="1"/>
    <xf numFmtId="0" fontId="8" fillId="0" borderId="0" xfId="0" applyFont="1" applyBorder="1" applyAlignment="1" applyProtection="1">
      <alignment vertical="top"/>
    </xf>
    <xf numFmtId="0" fontId="0" fillId="0" borderId="12" xfId="0" applyFill="1" applyBorder="1" applyAlignment="1" applyProtection="1">
      <alignment horizontal="center"/>
    </xf>
    <xf numFmtId="0" fontId="0" fillId="0" borderId="7" xfId="0" applyFill="1" applyBorder="1" applyAlignment="1" applyProtection="1">
      <alignment horizontal="center"/>
    </xf>
    <xf numFmtId="14" fontId="0" fillId="0" borderId="9" xfId="0" applyNumberFormat="1" applyBorder="1" applyProtection="1"/>
    <xf numFmtId="0" fontId="0" fillId="0" borderId="8" xfId="0" applyBorder="1" applyAlignment="1" applyProtection="1">
      <alignment horizontal="center"/>
    </xf>
    <xf numFmtId="166" fontId="0" fillId="0" borderId="9" xfId="0" applyNumberFormat="1" applyBorder="1" applyAlignment="1" applyProtection="1">
      <alignment horizontal="center"/>
    </xf>
    <xf numFmtId="0" fontId="0" fillId="0" borderId="0" xfId="0" applyFill="1" applyBorder="1" applyProtection="1"/>
    <xf numFmtId="166" fontId="0" fillId="0" borderId="0" xfId="0" applyNumberFormat="1" applyBorder="1" applyProtection="1"/>
    <xf numFmtId="0" fontId="0" fillId="0" borderId="5" xfId="0" applyBorder="1" applyAlignment="1" applyProtection="1">
      <alignment horizontal="center"/>
    </xf>
    <xf numFmtId="0" fontId="0" fillId="0" borderId="9" xfId="0" applyBorder="1" applyAlignment="1" applyProtection="1">
      <alignment horizontal="center"/>
    </xf>
    <xf numFmtId="0" fontId="0" fillId="0" borderId="16" xfId="0" applyFill="1" applyBorder="1" applyProtection="1"/>
    <xf numFmtId="0" fontId="6" fillId="3" borderId="4" xfId="0" applyFont="1" applyFill="1" applyBorder="1" applyAlignment="1" applyProtection="1">
      <alignment horizontal="center" wrapText="1"/>
    </xf>
    <xf numFmtId="0" fontId="9" fillId="0" borderId="4" xfId="0" applyFont="1" applyBorder="1" applyAlignment="1" applyProtection="1">
      <alignment horizontal="left" wrapText="1"/>
    </xf>
    <xf numFmtId="165" fontId="9" fillId="0" borderId="4" xfId="0" applyNumberFormat="1" applyFont="1" applyBorder="1" applyAlignment="1" applyProtection="1">
      <alignment horizontal="right" wrapText="1"/>
    </xf>
    <xf numFmtId="0" fontId="9" fillId="0" borderId="4" xfId="0" applyFont="1" applyBorder="1" applyAlignment="1" applyProtection="1">
      <alignment horizontal="left"/>
    </xf>
    <xf numFmtId="165" fontId="9" fillId="0" borderId="4" xfId="0" applyNumberFormat="1" applyFont="1" applyBorder="1" applyProtection="1"/>
    <xf numFmtId="0" fontId="16" fillId="0" borderId="9" xfId="0" applyFont="1" applyBorder="1" applyAlignment="1" applyProtection="1">
      <alignment horizontal="center" vertical="center"/>
    </xf>
    <xf numFmtId="164" fontId="9" fillId="0" borderId="7" xfId="0" applyNumberFormat="1" applyFont="1" applyFill="1" applyBorder="1" applyAlignment="1" applyProtection="1">
      <alignment horizontal="right" vertical="top"/>
      <protection locked="0"/>
    </xf>
    <xf numFmtId="164" fontId="9" fillId="0" borderId="1" xfId="0" applyNumberFormat="1" applyFont="1" applyFill="1" applyBorder="1" applyAlignment="1" applyProtection="1">
      <alignment horizontal="right" vertical="top"/>
      <protection locked="0"/>
    </xf>
    <xf numFmtId="0" fontId="6" fillId="3" borderId="16" xfId="0" applyFont="1" applyFill="1" applyBorder="1" applyAlignment="1" applyProtection="1">
      <alignment vertical="top" wrapText="1"/>
    </xf>
    <xf numFmtId="0" fontId="6" fillId="3" borderId="6" xfId="0" applyFont="1" applyFill="1" applyBorder="1" applyAlignment="1" applyProtection="1">
      <alignment vertical="top" wrapText="1"/>
    </xf>
    <xf numFmtId="0" fontId="6" fillId="3" borderId="10" xfId="0" applyFont="1" applyFill="1" applyBorder="1" applyAlignment="1" applyProtection="1">
      <alignment vertical="top" wrapText="1"/>
    </xf>
    <xf numFmtId="0" fontId="6" fillId="3" borderId="0" xfId="0" applyFont="1" applyFill="1" applyBorder="1" applyAlignment="1" applyProtection="1">
      <alignment vertical="top" wrapText="1"/>
    </xf>
    <xf numFmtId="0" fontId="6" fillId="3" borderId="5" xfId="0" applyFont="1" applyFill="1" applyBorder="1" applyAlignment="1" applyProtection="1">
      <alignment vertical="top" wrapText="1"/>
    </xf>
    <xf numFmtId="0" fontId="6" fillId="3" borderId="12" xfId="0" applyFont="1" applyFill="1" applyBorder="1" applyAlignment="1" applyProtection="1">
      <alignment vertical="top" wrapText="1"/>
    </xf>
    <xf numFmtId="0" fontId="6" fillId="3" borderId="25" xfId="0" applyFont="1" applyFill="1" applyBorder="1" applyAlignment="1" applyProtection="1">
      <alignment vertical="top" wrapText="1"/>
    </xf>
    <xf numFmtId="0" fontId="6" fillId="3" borderId="32" xfId="0" applyFont="1" applyFill="1" applyBorder="1" applyAlignment="1" applyProtection="1">
      <alignment vertical="top" wrapText="1"/>
    </xf>
    <xf numFmtId="0" fontId="6" fillId="3" borderId="33" xfId="0" applyFont="1" applyFill="1" applyBorder="1" applyAlignment="1" applyProtection="1">
      <alignment vertical="top" wrapText="1"/>
    </xf>
    <xf numFmtId="0" fontId="6" fillId="3" borderId="31" xfId="0" applyFont="1" applyFill="1" applyBorder="1" applyAlignment="1" applyProtection="1">
      <alignment vertical="top" wrapText="1"/>
    </xf>
    <xf numFmtId="0" fontId="11" fillId="3" borderId="6" xfId="0" applyFont="1" applyFill="1" applyBorder="1" applyAlignment="1" applyProtection="1">
      <alignment vertical="top" wrapText="1"/>
    </xf>
    <xf numFmtId="0" fontId="11" fillId="3" borderId="0" xfId="0" applyFont="1" applyFill="1" applyBorder="1" applyAlignment="1" applyProtection="1">
      <alignment vertical="top" wrapText="1"/>
    </xf>
    <xf numFmtId="0" fontId="6" fillId="3" borderId="7" xfId="0" applyFont="1" applyFill="1" applyBorder="1" applyAlignment="1" applyProtection="1">
      <alignment vertical="top" wrapText="1"/>
    </xf>
    <xf numFmtId="0" fontId="11" fillId="3" borderId="8" xfId="0" applyFont="1" applyFill="1" applyBorder="1" applyAlignment="1" applyProtection="1">
      <alignment vertical="top" wrapText="1"/>
    </xf>
    <xf numFmtId="0" fontId="6" fillId="3" borderId="8" xfId="0" applyFont="1" applyFill="1" applyBorder="1" applyAlignment="1" applyProtection="1">
      <alignment vertical="top" wrapText="1"/>
    </xf>
    <xf numFmtId="0" fontId="6" fillId="3" borderId="26" xfId="0" applyFont="1" applyFill="1" applyBorder="1" applyAlignment="1" applyProtection="1">
      <alignment vertical="top" wrapText="1"/>
    </xf>
    <xf numFmtId="170" fontId="9" fillId="2" borderId="0" xfId="0" applyNumberFormat="1" applyFont="1" applyFill="1" applyBorder="1" applyAlignment="1" applyProtection="1">
      <alignment vertical="top"/>
      <protection locked="0"/>
    </xf>
    <xf numFmtId="170" fontId="6" fillId="0" borderId="0" xfId="0" applyNumberFormat="1" applyFont="1" applyAlignment="1" applyProtection="1">
      <alignment horizontal="center" vertical="center"/>
    </xf>
    <xf numFmtId="0" fontId="8" fillId="0" borderId="0" xfId="0" applyFont="1" applyAlignment="1" applyProtection="1">
      <alignment vertical="top"/>
    </xf>
    <xf numFmtId="0" fontId="36" fillId="0" borderId="0" xfId="0" applyFont="1" applyAlignment="1" applyProtection="1">
      <alignment horizontal="right" vertical="top"/>
    </xf>
    <xf numFmtId="170" fontId="20" fillId="0" borderId="0" xfId="0" applyNumberFormat="1" applyFont="1" applyBorder="1" applyAlignment="1" applyProtection="1">
      <alignment horizontal="left"/>
    </xf>
    <xf numFmtId="170" fontId="20" fillId="0" borderId="0" xfId="0" applyNumberFormat="1" applyFont="1" applyBorder="1" applyAlignment="1" applyProtection="1">
      <alignment horizontal="right"/>
      <protection locked="0"/>
    </xf>
    <xf numFmtId="14" fontId="0" fillId="0" borderId="7" xfId="0" applyNumberFormat="1" applyBorder="1" applyAlignment="1" applyProtection="1">
      <alignment horizontal="center"/>
    </xf>
    <xf numFmtId="0" fontId="20" fillId="0" borderId="0" xfId="0" applyFont="1" applyBorder="1" applyAlignment="1" applyProtection="1">
      <alignment horizontal="right"/>
    </xf>
    <xf numFmtId="14" fontId="6" fillId="7" borderId="4" xfId="0" applyNumberFormat="1" applyFont="1" applyFill="1" applyBorder="1" applyAlignment="1" applyProtection="1">
      <alignment horizontal="center" vertical="top"/>
    </xf>
    <xf numFmtId="0" fontId="20" fillId="0" borderId="0" xfId="0" applyFont="1" applyBorder="1" applyAlignment="1" applyProtection="1"/>
    <xf numFmtId="0" fontId="21" fillId="0" borderId="6" xfId="0" applyFont="1" applyBorder="1" applyAlignment="1" applyProtection="1">
      <alignment horizontal="center" vertical="center" wrapText="1"/>
    </xf>
    <xf numFmtId="0" fontId="14" fillId="5" borderId="16" xfId="0" applyFont="1" applyFill="1" applyBorder="1" applyProtection="1"/>
    <xf numFmtId="0" fontId="14" fillId="5" borderId="10" xfId="0" applyFont="1" applyFill="1" applyBorder="1" applyProtection="1"/>
    <xf numFmtId="0" fontId="20" fillId="0" borderId="8" xfId="0" applyFont="1" applyBorder="1" applyAlignment="1" applyProtection="1"/>
    <xf numFmtId="0" fontId="22" fillId="0" borderId="8" xfId="0" applyFont="1" applyBorder="1" applyAlignment="1" applyProtection="1">
      <alignment wrapText="1"/>
    </xf>
    <xf numFmtId="0" fontId="20" fillId="0" borderId="6" xfId="0" applyFont="1" applyBorder="1" applyAlignment="1" applyProtection="1"/>
    <xf numFmtId="0" fontId="23" fillId="0" borderId="0" xfId="0" applyFont="1" applyBorder="1" applyAlignment="1" applyProtection="1"/>
    <xf numFmtId="0" fontId="20" fillId="0" borderId="0" xfId="0" applyFont="1" applyBorder="1" applyAlignment="1" applyProtection="1">
      <alignment vertical="center"/>
    </xf>
    <xf numFmtId="0" fontId="6" fillId="3" borderId="32" xfId="0" applyFont="1" applyFill="1" applyBorder="1" applyAlignment="1" applyProtection="1">
      <alignment horizontal="center" vertical="center" textRotation="90" wrapText="1"/>
    </xf>
    <xf numFmtId="0" fontId="6" fillId="2" borderId="4" xfId="0" applyFont="1" applyFill="1" applyBorder="1" applyAlignment="1" applyProtection="1">
      <alignment horizontal="center" vertical="center" wrapText="1"/>
      <protection locked="0"/>
    </xf>
    <xf numFmtId="9" fontId="9" fillId="0" borderId="11" xfId="2" applyFont="1" applyFill="1" applyBorder="1" applyAlignment="1" applyProtection="1">
      <alignment vertical="top"/>
      <protection locked="0"/>
    </xf>
    <xf numFmtId="4" fontId="0" fillId="0" borderId="5" xfId="0" applyNumberFormat="1" applyFont="1" applyBorder="1" applyAlignment="1" applyProtection="1">
      <alignment vertical="top"/>
    </xf>
    <xf numFmtId="170" fontId="9" fillId="10" borderId="0" xfId="0" applyNumberFormat="1" applyFont="1" applyFill="1" applyBorder="1" applyAlignment="1" applyProtection="1">
      <alignment vertical="top"/>
    </xf>
    <xf numFmtId="9" fontId="9" fillId="2" borderId="4" xfId="0" applyNumberFormat="1" applyFont="1" applyFill="1" applyBorder="1" applyAlignment="1" applyProtection="1">
      <alignment horizontal="center" vertical="center" wrapText="1"/>
      <protection locked="0"/>
    </xf>
    <xf numFmtId="167" fontId="0" fillId="0" borderId="0" xfId="0" applyNumberFormat="1" applyBorder="1" applyProtection="1"/>
    <xf numFmtId="0" fontId="0" fillId="0" borderId="10" xfId="0" applyBorder="1" applyAlignment="1" applyProtection="1">
      <alignment horizontal="center"/>
    </xf>
    <xf numFmtId="0" fontId="0" fillId="0" borderId="9" xfId="0" applyFill="1" applyBorder="1" applyAlignment="1" applyProtection="1">
      <alignment horizontal="center"/>
    </xf>
    <xf numFmtId="0" fontId="14" fillId="5" borderId="1" xfId="0" applyFont="1" applyFill="1" applyBorder="1" applyAlignment="1" applyProtection="1">
      <alignment horizontal="center"/>
    </xf>
    <xf numFmtId="0" fontId="0" fillId="0" borderId="18" xfId="0" applyFill="1" applyBorder="1" applyAlignment="1" applyProtection="1">
      <alignment horizontal="center"/>
    </xf>
    <xf numFmtId="0" fontId="0" fillId="0" borderId="17" xfId="0" applyBorder="1" applyAlignment="1" applyProtection="1">
      <alignment horizontal="center"/>
    </xf>
    <xf numFmtId="0" fontId="0" fillId="0" borderId="18" xfId="0" applyBorder="1" applyAlignment="1" applyProtection="1">
      <alignment horizontal="center"/>
    </xf>
    <xf numFmtId="0" fontId="0" fillId="0" borderId="11" xfId="0" applyFill="1" applyBorder="1" applyAlignment="1" applyProtection="1">
      <alignment horizontal="center"/>
    </xf>
    <xf numFmtId="167" fontId="20" fillId="0" borderId="0" xfId="0" applyNumberFormat="1" applyFont="1" applyFill="1" applyBorder="1" applyAlignment="1" applyProtection="1">
      <alignment horizontal="left"/>
    </xf>
    <xf numFmtId="4" fontId="20" fillId="0" borderId="0" xfId="0" applyNumberFormat="1" applyFont="1" applyFill="1" applyBorder="1" applyAlignment="1" applyProtection="1">
      <alignment horizontal="left"/>
      <protection locked="0"/>
    </xf>
    <xf numFmtId="0" fontId="1" fillId="0" borderId="0" xfId="0" applyFont="1" applyAlignment="1" applyProtection="1">
      <alignment horizontal="center" vertical="top"/>
    </xf>
    <xf numFmtId="0" fontId="2" fillId="0" borderId="0" xfId="0" applyFont="1" applyAlignment="1" applyProtection="1">
      <alignment horizontal="center" vertical="top"/>
    </xf>
    <xf numFmtId="0" fontId="41" fillId="0" borderId="0" xfId="0" applyFont="1" applyAlignment="1" applyProtection="1">
      <alignment vertical="top"/>
    </xf>
    <xf numFmtId="0" fontId="12" fillId="0" borderId="0" xfId="0" applyFont="1" applyAlignment="1" applyProtection="1">
      <alignment vertical="top"/>
    </xf>
    <xf numFmtId="0" fontId="43" fillId="0" borderId="34" xfId="0" applyFont="1" applyBorder="1" applyAlignment="1">
      <alignment horizontal="center" vertical="center" textRotation="90" wrapText="1"/>
    </xf>
    <xf numFmtId="0" fontId="24" fillId="0" borderId="35" xfId="0" applyFont="1" applyBorder="1" applyAlignment="1">
      <alignment vertical="center" wrapText="1"/>
    </xf>
    <xf numFmtId="0" fontId="0" fillId="0" borderId="0" xfId="0" applyFill="1"/>
    <xf numFmtId="164" fontId="9" fillId="0" borderId="4" xfId="0" applyNumberFormat="1" applyFont="1" applyBorder="1" applyProtection="1"/>
    <xf numFmtId="168" fontId="3" fillId="2" borderId="4" xfId="0" quotePrefix="1" applyNumberFormat="1" applyFont="1" applyFill="1" applyBorder="1" applyAlignment="1" applyProtection="1">
      <alignment vertical="top"/>
      <protection locked="0"/>
    </xf>
    <xf numFmtId="0" fontId="26" fillId="0" borderId="0" xfId="0" applyFont="1" applyFill="1" applyAlignment="1">
      <alignment horizontal="left" vertical="center" wrapText="1" indent="5"/>
    </xf>
    <xf numFmtId="0" fontId="26" fillId="0" borderId="0" xfId="0" applyFont="1" applyAlignment="1">
      <alignment horizontal="left" vertical="center" wrapText="1" indent="9"/>
    </xf>
    <xf numFmtId="0" fontId="24" fillId="0" borderId="0" xfId="0" applyFont="1" applyAlignment="1">
      <alignment horizontal="left" vertical="center" wrapText="1" indent="2"/>
    </xf>
    <xf numFmtId="0" fontId="26" fillId="0" borderId="0" xfId="0" applyFont="1" applyAlignment="1">
      <alignment horizontal="left" vertical="center" wrapText="1" indent="5"/>
    </xf>
    <xf numFmtId="0" fontId="26" fillId="0" borderId="0" xfId="0" applyFont="1" applyAlignment="1">
      <alignment horizontal="left" vertical="center" wrapText="1" indent="2"/>
    </xf>
    <xf numFmtId="0" fontId="19" fillId="0" borderId="0" xfId="0" applyFont="1" applyAlignment="1">
      <alignment horizontal="center" vertical="center"/>
    </xf>
    <xf numFmtId="0" fontId="24" fillId="0" borderId="19" xfId="0" applyFont="1" applyBorder="1" applyAlignment="1">
      <alignment vertical="center" wrapText="1"/>
    </xf>
    <xf numFmtId="0" fontId="24" fillId="0" borderId="21" xfId="0" applyFont="1" applyBorder="1" applyAlignment="1">
      <alignment vertical="center" wrapText="1"/>
    </xf>
    <xf numFmtId="0" fontId="24" fillId="0" borderId="23" xfId="0" applyFont="1" applyBorder="1" applyAlignment="1">
      <alignment vertical="center" wrapText="1"/>
    </xf>
    <xf numFmtId="0" fontId="1" fillId="0" borderId="0" xfId="0" applyFont="1" applyAlignment="1" applyProtection="1">
      <alignment horizontal="right" vertical="top"/>
    </xf>
    <xf numFmtId="0" fontId="42" fillId="11" borderId="0" xfId="0" applyFont="1" applyFill="1" applyAlignment="1" applyProtection="1">
      <alignment horizontal="center" vertical="top"/>
    </xf>
    <xf numFmtId="165" fontId="40" fillId="0" borderId="0" xfId="0" applyNumberFormat="1" applyFont="1" applyFill="1" applyBorder="1" applyAlignment="1" applyProtection="1">
      <alignment horizontal="center" vertical="center"/>
    </xf>
    <xf numFmtId="0" fontId="19" fillId="0" borderId="16" xfId="0" applyFont="1" applyBorder="1" applyAlignment="1" applyProtection="1">
      <alignment horizontal="center" vertical="center" wrapText="1"/>
    </xf>
    <xf numFmtId="0" fontId="19" fillId="0" borderId="6"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19" fillId="0" borderId="7" xfId="0" applyFont="1" applyBorder="1" applyAlignment="1" applyProtection="1">
      <alignment horizontal="center" vertical="center" wrapTex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4" fillId="8" borderId="0" xfId="0" applyFont="1" applyFill="1" applyBorder="1" applyAlignment="1" applyProtection="1">
      <alignment horizontal="left" vertical="top" wrapText="1"/>
    </xf>
    <xf numFmtId="49" fontId="0" fillId="2" borderId="0" xfId="0" applyNumberFormat="1" applyFont="1" applyFill="1" applyBorder="1" applyAlignment="1" applyProtection="1">
      <alignment vertical="top"/>
      <protection locked="0"/>
    </xf>
    <xf numFmtId="167" fontId="6" fillId="7" borderId="4" xfId="0" applyNumberFormat="1" applyFont="1" applyFill="1" applyBorder="1" applyAlignment="1" applyProtection="1">
      <alignment horizontal="center" vertical="top"/>
    </xf>
    <xf numFmtId="49" fontId="14" fillId="0" borderId="0" xfId="0" applyNumberFormat="1" applyFont="1" applyBorder="1" applyAlignment="1" applyProtection="1">
      <alignment horizontal="left" vertical="center"/>
    </xf>
    <xf numFmtId="0" fontId="21" fillId="0" borderId="7"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0" fontId="20" fillId="0" borderId="12" xfId="0" applyFont="1" applyBorder="1" applyAlignment="1" applyProtection="1">
      <alignment horizontal="right"/>
    </xf>
    <xf numFmtId="0" fontId="20" fillId="0" borderId="0" xfId="0" applyFont="1" applyBorder="1" applyAlignment="1" applyProtection="1">
      <alignment horizontal="right"/>
    </xf>
    <xf numFmtId="0" fontId="6" fillId="0" borderId="1"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9" fillId="2" borderId="14"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14" fontId="6" fillId="7" borderId="4" xfId="0" applyNumberFormat="1" applyFont="1" applyFill="1" applyBorder="1" applyAlignment="1" applyProtection="1">
      <alignment horizontal="center" vertical="top"/>
    </xf>
    <xf numFmtId="0" fontId="9" fillId="0" borderId="0" xfId="0" applyFont="1" applyBorder="1" applyAlignment="1" applyProtection="1">
      <alignment horizontal="center" vertical="center"/>
    </xf>
    <xf numFmtId="0" fontId="34" fillId="0" borderId="6" xfId="0" applyFont="1" applyBorder="1" applyAlignment="1" applyProtection="1">
      <alignment vertical="top" wrapText="1"/>
    </xf>
    <xf numFmtId="0" fontId="34" fillId="0" borderId="0" xfId="0" applyFont="1" applyBorder="1" applyAlignment="1" applyProtection="1">
      <alignment vertical="top" wrapText="1"/>
    </xf>
    <xf numFmtId="0" fontId="6" fillId="3" borderId="6" xfId="0" applyFont="1" applyFill="1" applyBorder="1" applyAlignment="1" applyProtection="1">
      <alignment horizontal="left" textRotation="90" wrapText="1"/>
    </xf>
    <xf numFmtId="0" fontId="6" fillId="3" borderId="0" xfId="0" applyFont="1" applyFill="1" applyBorder="1" applyAlignment="1" applyProtection="1">
      <alignment horizontal="left" textRotation="90" wrapText="1"/>
    </xf>
    <xf numFmtId="0" fontId="6" fillId="3" borderId="32" xfId="0" applyFont="1" applyFill="1" applyBorder="1" applyAlignment="1" applyProtection="1">
      <alignment horizontal="left" textRotation="90" wrapText="1"/>
    </xf>
    <xf numFmtId="165" fontId="40" fillId="0" borderId="0" xfId="0" applyNumberFormat="1" applyFont="1" applyFill="1" applyBorder="1" applyProtection="1"/>
    <xf numFmtId="4" fontId="23" fillId="0" borderId="4" xfId="0" applyNumberFormat="1" applyFont="1" applyBorder="1" applyAlignment="1" applyProtection="1">
      <alignment horizontal="right" vertical="center"/>
    </xf>
    <xf numFmtId="0" fontId="23" fillId="0" borderId="4" xfId="0" applyFont="1" applyBorder="1" applyAlignment="1" applyProtection="1">
      <alignment horizontal="right" vertical="center"/>
    </xf>
    <xf numFmtId="0" fontId="19" fillId="0" borderId="4"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5"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9"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0" fillId="0" borderId="16" xfId="0" applyFont="1" applyBorder="1" applyAlignment="1" applyProtection="1">
      <alignment horizontal="left"/>
    </xf>
    <xf numFmtId="0" fontId="20" fillId="0" borderId="6" xfId="0" applyFont="1" applyBorder="1" applyAlignment="1" applyProtection="1">
      <alignment horizontal="left"/>
    </xf>
    <xf numFmtId="0" fontId="20" fillId="0" borderId="12" xfId="0" applyFont="1" applyBorder="1" applyAlignment="1" applyProtection="1">
      <alignment horizontal="left"/>
    </xf>
    <xf numFmtId="0" fontId="20" fillId="0" borderId="0" xfId="0" applyFont="1" applyBorder="1" applyAlignment="1" applyProtection="1">
      <alignment horizontal="left"/>
    </xf>
    <xf numFmtId="0" fontId="20" fillId="0" borderId="12" xfId="0" applyFont="1" applyBorder="1" applyAlignment="1" applyProtection="1"/>
    <xf numFmtId="0" fontId="20" fillId="0" borderId="0" xfId="0" applyFont="1" applyBorder="1" applyAlignment="1" applyProtection="1"/>
    <xf numFmtId="0" fontId="21" fillId="0" borderId="16"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10" xfId="0" applyFont="1" applyBorder="1" applyAlignment="1" applyProtection="1">
      <alignment horizontal="center" vertical="center" wrapText="1"/>
    </xf>
    <xf numFmtId="0" fontId="21" fillId="0" borderId="9" xfId="0" applyFont="1" applyBorder="1" applyAlignment="1" applyProtection="1">
      <alignment horizontal="center" vertical="center" wrapText="1"/>
    </xf>
    <xf numFmtId="0" fontId="0" fillId="0" borderId="8" xfId="0" applyFont="1" applyBorder="1" applyAlignment="1" applyProtection="1">
      <protection locked="0"/>
    </xf>
    <xf numFmtId="0" fontId="19" fillId="0" borderId="1"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3" xfId="0" applyFont="1" applyBorder="1" applyAlignment="1" applyProtection="1">
      <alignment horizontal="center" vertical="center"/>
    </xf>
    <xf numFmtId="169" fontId="0" fillId="2" borderId="0" xfId="0" applyNumberFormat="1" applyFont="1" applyFill="1" applyBorder="1" applyAlignment="1" applyProtection="1">
      <alignment vertical="top"/>
      <protection locked="0"/>
    </xf>
    <xf numFmtId="49" fontId="3" fillId="2" borderId="1" xfId="0" applyNumberFormat="1" applyFont="1" applyFill="1" applyBorder="1" applyAlignment="1" applyProtection="1">
      <alignment horizontal="left" vertical="top" wrapText="1"/>
      <protection locked="0"/>
    </xf>
    <xf numFmtId="49" fontId="3" fillId="2" borderId="2" xfId="0" applyNumberFormat="1" applyFont="1" applyFill="1" applyBorder="1" applyAlignment="1" applyProtection="1">
      <alignment horizontal="left" vertical="top"/>
      <protection locked="0"/>
    </xf>
    <xf numFmtId="49" fontId="3" fillId="2" borderId="3" xfId="0" applyNumberFormat="1" applyFont="1" applyFill="1" applyBorder="1" applyAlignment="1" applyProtection="1">
      <alignment horizontal="left" vertical="top"/>
      <protection locked="0"/>
    </xf>
    <xf numFmtId="0" fontId="6" fillId="0" borderId="1" xfId="0" applyFont="1" applyBorder="1" applyAlignment="1" applyProtection="1">
      <alignment vertical="top" wrapText="1"/>
    </xf>
    <xf numFmtId="0" fontId="6" fillId="0" borderId="3" xfId="0" applyFont="1" applyBorder="1" applyAlignment="1" applyProtection="1">
      <alignment vertical="top" wrapText="1"/>
    </xf>
    <xf numFmtId="0" fontId="6" fillId="0" borderId="1" xfId="0" applyFont="1" applyBorder="1" applyAlignment="1" applyProtection="1">
      <alignment wrapText="1"/>
    </xf>
    <xf numFmtId="0" fontId="6" fillId="0" borderId="3" xfId="0" applyFont="1" applyBorder="1" applyAlignment="1" applyProtection="1">
      <alignment wrapText="1"/>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6" fillId="0" borderId="2" xfId="0" applyFont="1" applyBorder="1" applyAlignment="1" applyProtection="1">
      <alignment vertical="top" wrapText="1"/>
    </xf>
    <xf numFmtId="0" fontId="6" fillId="3" borderId="6" xfId="0" applyFont="1" applyFill="1" applyBorder="1" applyAlignment="1" applyProtection="1">
      <alignment horizontal="left" vertical="center" textRotation="90" wrapText="1"/>
    </xf>
    <xf numFmtId="0" fontId="6" fillId="3" borderId="0" xfId="0" applyFont="1" applyFill="1" applyBorder="1" applyAlignment="1" applyProtection="1">
      <alignment horizontal="left" vertical="center" textRotation="90" wrapText="1"/>
    </xf>
    <xf numFmtId="0" fontId="9" fillId="0" borderId="17"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19" fillId="0" borderId="16"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7" xfId="0" applyFont="1" applyBorder="1" applyAlignment="1" applyProtection="1">
      <alignment horizontal="center" vertical="center"/>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4" fillId="3" borderId="1" xfId="0" applyFont="1" applyFill="1" applyBorder="1" applyAlignment="1" applyProtection="1">
      <alignment horizontal="center" vertical="top"/>
    </xf>
    <xf numFmtId="0" fontId="4" fillId="3" borderId="2" xfId="0" applyFont="1" applyFill="1" applyBorder="1" applyAlignment="1" applyProtection="1">
      <alignment horizontal="center" vertical="top"/>
    </xf>
    <xf numFmtId="0" fontId="4" fillId="3" borderId="3" xfId="0" applyFont="1" applyFill="1" applyBorder="1" applyAlignment="1" applyProtection="1">
      <alignment horizontal="center" vertical="top"/>
    </xf>
    <xf numFmtId="0" fontId="32" fillId="0" borderId="27" xfId="0" applyFont="1" applyBorder="1" applyAlignment="1">
      <alignment horizontal="left" vertical="center" wrapText="1"/>
    </xf>
    <xf numFmtId="0" fontId="32" fillId="0" borderId="18" xfId="0" applyFont="1" applyBorder="1" applyAlignment="1">
      <alignment horizontal="left" vertical="center" wrapText="1"/>
    </xf>
    <xf numFmtId="0" fontId="32" fillId="0" borderId="26" xfId="0" applyFont="1" applyBorder="1" applyAlignment="1">
      <alignment horizontal="left" vertical="center" wrapText="1"/>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19" fillId="0" borderId="0" xfId="0" applyFont="1" applyAlignment="1">
      <alignment horizontal="center" vertical="center" wrapText="1"/>
    </xf>
    <xf numFmtId="0" fontId="18" fillId="0" borderId="0" xfId="0" applyFont="1" applyAlignment="1">
      <alignment horizontal="center" vertical="top"/>
    </xf>
    <xf numFmtId="0" fontId="18" fillId="0" borderId="0" xfId="0" applyFont="1" applyBorder="1" applyAlignment="1">
      <alignment horizontal="center" vertical="top"/>
    </xf>
    <xf numFmtId="0" fontId="19" fillId="0" borderId="16" xfId="0" applyFont="1" applyBorder="1" applyAlignment="1">
      <alignment horizontal="left" vertical="center" wrapText="1"/>
    </xf>
    <xf numFmtId="0" fontId="19" fillId="0" borderId="12" xfId="0" applyFont="1" applyBorder="1" applyAlignment="1">
      <alignment horizontal="left" vertical="center" wrapText="1"/>
    </xf>
    <xf numFmtId="0" fontId="19" fillId="0" borderId="25" xfId="0" applyFont="1" applyBorder="1" applyAlignment="1">
      <alignment horizontal="left" vertical="center" wrapText="1"/>
    </xf>
    <xf numFmtId="0" fontId="19" fillId="0" borderId="27" xfId="0" applyFont="1" applyBorder="1" applyAlignment="1">
      <alignment horizontal="left" vertical="center" wrapText="1"/>
    </xf>
    <xf numFmtId="0" fontId="19" fillId="0" borderId="18" xfId="0" applyFont="1" applyBorder="1" applyAlignment="1">
      <alignment horizontal="left" vertical="center" wrapText="1"/>
    </xf>
    <xf numFmtId="0" fontId="19" fillId="0" borderId="26" xfId="0" applyFont="1" applyBorder="1" applyAlignment="1">
      <alignment horizontal="left" vertical="center" wrapText="1"/>
    </xf>
    <xf numFmtId="0" fontId="19" fillId="0" borderId="28" xfId="0" applyFont="1" applyBorder="1" applyAlignment="1">
      <alignment horizontal="left" vertical="center"/>
    </xf>
    <xf numFmtId="0" fontId="19" fillId="0" borderId="13" xfId="0" applyFont="1" applyBorder="1" applyAlignment="1">
      <alignment horizontal="left" vertical="center"/>
    </xf>
    <xf numFmtId="0" fontId="21" fillId="0" borderId="27" xfId="0" applyFont="1" applyBorder="1" applyAlignment="1">
      <alignment horizontal="left" vertical="center" wrapText="1"/>
    </xf>
    <xf numFmtId="0" fontId="21" fillId="0" borderId="26" xfId="0" applyFont="1" applyBorder="1" applyAlignment="1">
      <alignment horizontal="left" vertical="center" wrapText="1"/>
    </xf>
    <xf numFmtId="0" fontId="19" fillId="0" borderId="29" xfId="0" applyFont="1" applyBorder="1" applyAlignment="1">
      <alignment horizontal="left" vertical="center" wrapText="1"/>
    </xf>
  </cellXfs>
  <cellStyles count="3">
    <cellStyle name="Comma" xfId="1" builtinId="3"/>
    <cellStyle name="Normal" xfId="0" builtinId="0"/>
    <cellStyle name="Percent" xfId="2" builtinId="5"/>
  </cellStyles>
  <dxfs count="8">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dxf>
    <dxf>
      <numFmt numFmtId="171" formatCode="dd"/>
    </dxf>
    <dxf>
      <numFmt numFmtId="167" formatCode="ddd"/>
    </dxf>
    <dxf>
      <numFmt numFmtId="167" formatCode="ddd"/>
    </dxf>
    <dxf>
      <numFmt numFmtId="172" formatCode="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59824</xdr:rowOff>
    </xdr:from>
    <xdr:to>
      <xdr:col>0</xdr:col>
      <xdr:colOff>765717</xdr:colOff>
      <xdr:row>3</xdr:row>
      <xdr:rowOff>123826</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59824"/>
          <a:ext cx="727617" cy="7879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38</xdr:row>
      <xdr:rowOff>28574</xdr:rowOff>
    </xdr:from>
    <xdr:to>
      <xdr:col>14</xdr:col>
      <xdr:colOff>1266824</xdr:colOff>
      <xdr:row>57</xdr:row>
      <xdr:rowOff>152400</xdr:rowOff>
    </xdr:to>
    <xdr:pic>
      <xdr:nvPicPr>
        <xdr:cNvPr id="3" name="Picture 2" descr="WCC ReportMasthead Drafts3">
          <a:extLst>
            <a:ext uri="{FF2B5EF4-FFF2-40B4-BE49-F238E27FC236}">
              <a16:creationId xmlns:a16="http://schemas.microsoft.com/office/drawing/2014/main" id="{00000000-0008-0000-0100-000003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4990"/>
        <a:stretch>
          <a:fillRect/>
        </a:stretch>
      </xdr:blipFill>
      <xdr:spPr bwMode="auto">
        <a:xfrm>
          <a:off x="28575" y="10182224"/>
          <a:ext cx="14249399" cy="3562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5143500</xdr:colOff>
      <xdr:row>82</xdr:row>
      <xdr:rowOff>266700</xdr:rowOff>
    </xdr:from>
    <xdr:to>
      <xdr:col>3</xdr:col>
      <xdr:colOff>5372100</xdr:colOff>
      <xdr:row>83</xdr:row>
      <xdr:rowOff>0</xdr:rowOff>
    </xdr:to>
    <xdr:sp macro="" textlink="">
      <xdr:nvSpPr>
        <xdr:cNvPr id="15" name="Rounded Rectangle 14">
          <a:extLst>
            <a:ext uri="{FF2B5EF4-FFF2-40B4-BE49-F238E27FC236}">
              <a16:creationId xmlns:a16="http://schemas.microsoft.com/office/drawing/2014/main" id="{00000000-0008-0000-0100-00000F000000}"/>
            </a:ext>
          </a:extLst>
        </xdr:cNvPr>
        <xdr:cNvSpPr/>
      </xdr:nvSpPr>
      <xdr:spPr>
        <a:xfrm>
          <a:off x="8810625" y="13811250"/>
          <a:ext cx="228600" cy="247650"/>
        </a:xfrm>
        <a:prstGeom prst="roundRect">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4133850</xdr:colOff>
      <xdr:row>82</xdr:row>
      <xdr:rowOff>266700</xdr:rowOff>
    </xdr:from>
    <xdr:to>
      <xdr:col>3</xdr:col>
      <xdr:colOff>4362450</xdr:colOff>
      <xdr:row>83</xdr:row>
      <xdr:rowOff>0</xdr:rowOff>
    </xdr:to>
    <xdr:sp macro="" textlink="">
      <xdr:nvSpPr>
        <xdr:cNvPr id="16" name="Rounded Rectangle 15">
          <a:extLst>
            <a:ext uri="{FF2B5EF4-FFF2-40B4-BE49-F238E27FC236}">
              <a16:creationId xmlns:a16="http://schemas.microsoft.com/office/drawing/2014/main" id="{00000000-0008-0000-0100-000010000000}"/>
            </a:ext>
          </a:extLst>
        </xdr:cNvPr>
        <xdr:cNvSpPr/>
      </xdr:nvSpPr>
      <xdr:spPr>
        <a:xfrm>
          <a:off x="7800975" y="13811250"/>
          <a:ext cx="228600" cy="247650"/>
        </a:xfrm>
        <a:prstGeom prst="roundRect">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2886075</xdr:colOff>
      <xdr:row>82</xdr:row>
      <xdr:rowOff>276225</xdr:rowOff>
    </xdr:from>
    <xdr:to>
      <xdr:col>3</xdr:col>
      <xdr:colOff>3114675</xdr:colOff>
      <xdr:row>83</xdr:row>
      <xdr:rowOff>0</xdr:rowOff>
    </xdr:to>
    <xdr:sp macro="" textlink="">
      <xdr:nvSpPr>
        <xdr:cNvPr id="17" name="Rounded Rectangle 16">
          <a:extLst>
            <a:ext uri="{FF2B5EF4-FFF2-40B4-BE49-F238E27FC236}">
              <a16:creationId xmlns:a16="http://schemas.microsoft.com/office/drawing/2014/main" id="{00000000-0008-0000-0100-000011000000}"/>
            </a:ext>
          </a:extLst>
        </xdr:cNvPr>
        <xdr:cNvSpPr/>
      </xdr:nvSpPr>
      <xdr:spPr>
        <a:xfrm>
          <a:off x="6553200" y="13820775"/>
          <a:ext cx="228600" cy="247650"/>
        </a:xfrm>
        <a:prstGeom prst="roundRect">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1666875</xdr:colOff>
      <xdr:row>82</xdr:row>
      <xdr:rowOff>266700</xdr:rowOff>
    </xdr:from>
    <xdr:to>
      <xdr:col>3</xdr:col>
      <xdr:colOff>1895475</xdr:colOff>
      <xdr:row>83</xdr:row>
      <xdr:rowOff>0</xdr:rowOff>
    </xdr:to>
    <xdr:sp macro="" textlink="">
      <xdr:nvSpPr>
        <xdr:cNvPr id="18" name="Rounded Rectangle 17">
          <a:extLst>
            <a:ext uri="{FF2B5EF4-FFF2-40B4-BE49-F238E27FC236}">
              <a16:creationId xmlns:a16="http://schemas.microsoft.com/office/drawing/2014/main" id="{00000000-0008-0000-0100-000012000000}"/>
            </a:ext>
          </a:extLst>
        </xdr:cNvPr>
        <xdr:cNvSpPr/>
      </xdr:nvSpPr>
      <xdr:spPr>
        <a:xfrm>
          <a:off x="5334000" y="13811250"/>
          <a:ext cx="228600" cy="247650"/>
        </a:xfrm>
        <a:prstGeom prst="roundRect">
          <a:avLst/>
        </a:prstGeom>
        <a:solidFill>
          <a:schemeClr val="accent1">
            <a:alpha val="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266699</xdr:colOff>
      <xdr:row>0</xdr:row>
      <xdr:rowOff>133350</xdr:rowOff>
    </xdr:from>
    <xdr:to>
      <xdr:col>0</xdr:col>
      <xdr:colOff>1819274</xdr:colOff>
      <xdr:row>8</xdr:row>
      <xdr:rowOff>66675</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699" y="133350"/>
          <a:ext cx="1552575" cy="1371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63"/>
  <sheetViews>
    <sheetView zoomScaleNormal="100" workbookViewId="0">
      <selection activeCell="B1" sqref="B1"/>
    </sheetView>
  </sheetViews>
  <sheetFormatPr defaultRowHeight="15" x14ac:dyDescent="0.25"/>
  <cols>
    <col min="1" max="1" width="13.85546875" customWidth="1"/>
    <col min="2" max="2" width="72.42578125" customWidth="1"/>
  </cols>
  <sheetData>
    <row r="1" spans="1:2" ht="21" x14ac:dyDescent="0.25">
      <c r="A1" s="48"/>
    </row>
    <row r="3" spans="1:2" ht="21" x14ac:dyDescent="0.25">
      <c r="A3" s="246" t="s">
        <v>179</v>
      </c>
      <c r="B3" s="246"/>
    </row>
    <row r="4" spans="1:2" ht="18" customHeight="1" thickBot="1" x14ac:dyDescent="0.3">
      <c r="A4" s="49"/>
    </row>
    <row r="5" spans="1:2" ht="28.5" x14ac:dyDescent="0.25">
      <c r="A5" s="247" t="s">
        <v>180</v>
      </c>
      <c r="B5" s="50" t="s">
        <v>181</v>
      </c>
    </row>
    <row r="6" spans="1:2" x14ac:dyDescent="0.25">
      <c r="A6" s="248"/>
      <c r="B6" s="51" t="s">
        <v>182</v>
      </c>
    </row>
    <row r="7" spans="1:2" ht="28.5" x14ac:dyDescent="0.25">
      <c r="A7" s="248"/>
      <c r="B7" s="51" t="s">
        <v>183</v>
      </c>
    </row>
    <row r="8" spans="1:2" x14ac:dyDescent="0.25">
      <c r="A8" s="248"/>
      <c r="B8" s="51" t="s">
        <v>184</v>
      </c>
    </row>
    <row r="9" spans="1:2" x14ac:dyDescent="0.25">
      <c r="A9" s="248"/>
      <c r="B9" s="51" t="s">
        <v>185</v>
      </c>
    </row>
    <row r="10" spans="1:2" x14ac:dyDescent="0.25">
      <c r="A10" s="248"/>
      <c r="B10" s="51" t="s">
        <v>186</v>
      </c>
    </row>
    <row r="11" spans="1:2" ht="28.5" x14ac:dyDescent="0.25">
      <c r="A11" s="248"/>
      <c r="B11" s="51" t="s">
        <v>187</v>
      </c>
    </row>
    <row r="12" spans="1:2" x14ac:dyDescent="0.25">
      <c r="A12" s="248"/>
      <c r="B12" s="51" t="s">
        <v>188</v>
      </c>
    </row>
    <row r="13" spans="1:2" ht="29.25" thickBot="1" x14ac:dyDescent="0.3">
      <c r="A13" s="249"/>
      <c r="B13" s="52" t="s">
        <v>189</v>
      </c>
    </row>
    <row r="14" spans="1:2" ht="10.5" customHeight="1" x14ac:dyDescent="0.25">
      <c r="A14" s="53"/>
    </row>
    <row r="15" spans="1:2" ht="18" customHeight="1" thickBot="1" x14ac:dyDescent="0.3">
      <c r="A15" s="243" t="s">
        <v>294</v>
      </c>
      <c r="B15" s="243"/>
    </row>
    <row r="16" spans="1:2" ht="90" customHeight="1" thickTop="1" thickBot="1" x14ac:dyDescent="0.3">
      <c r="A16" s="236" t="s">
        <v>288</v>
      </c>
      <c r="B16" s="237" t="s">
        <v>293</v>
      </c>
    </row>
    <row r="17" spans="1:2" ht="90" customHeight="1" thickTop="1" thickBot="1" x14ac:dyDescent="0.3">
      <c r="A17" s="236" t="s">
        <v>288</v>
      </c>
      <c r="B17" s="237" t="s">
        <v>292</v>
      </c>
    </row>
    <row r="18" spans="1:2" ht="53.25" customHeight="1" thickTop="1" x14ac:dyDescent="0.25">
      <c r="A18" s="244" t="s">
        <v>289</v>
      </c>
      <c r="B18" s="244"/>
    </row>
    <row r="19" spans="1:2" ht="32.25" customHeight="1" x14ac:dyDescent="0.25">
      <c r="A19" s="244" t="s">
        <v>290</v>
      </c>
      <c r="B19" s="244"/>
    </row>
    <row r="20" spans="1:2" x14ac:dyDescent="0.25">
      <c r="A20" s="244" t="s">
        <v>190</v>
      </c>
      <c r="B20" s="244"/>
    </row>
    <row r="21" spans="1:2" ht="44.25" customHeight="1" x14ac:dyDescent="0.25">
      <c r="A21" s="244" t="s">
        <v>191</v>
      </c>
      <c r="B21" s="244"/>
    </row>
    <row r="22" spans="1:2" ht="48" customHeight="1" x14ac:dyDescent="0.25">
      <c r="A22" s="244" t="s">
        <v>291</v>
      </c>
      <c r="B22" s="244"/>
    </row>
    <row r="23" spans="1:2" x14ac:dyDescent="0.25">
      <c r="A23" s="244"/>
      <c r="B23" s="244"/>
    </row>
    <row r="24" spans="1:2" x14ac:dyDescent="0.25">
      <c r="A24" s="243" t="s">
        <v>192</v>
      </c>
      <c r="B24" s="243"/>
    </row>
    <row r="25" spans="1:2" ht="30.75" customHeight="1" x14ac:dyDescent="0.25">
      <c r="A25" s="244" t="s">
        <v>193</v>
      </c>
      <c r="B25" s="244"/>
    </row>
    <row r="26" spans="1:2" x14ac:dyDescent="0.25">
      <c r="A26" s="244"/>
      <c r="B26" s="244"/>
    </row>
    <row r="27" spans="1:2" x14ac:dyDescent="0.25">
      <c r="A27" s="243" t="s">
        <v>194</v>
      </c>
      <c r="B27" s="243"/>
    </row>
    <row r="28" spans="1:2" ht="30.75" customHeight="1" x14ac:dyDescent="0.25">
      <c r="A28" s="244" t="s">
        <v>297</v>
      </c>
      <c r="B28" s="244"/>
    </row>
    <row r="29" spans="1:2" ht="29.25" customHeight="1" x14ac:dyDescent="0.25">
      <c r="A29" s="244" t="s">
        <v>195</v>
      </c>
      <c r="B29" s="244"/>
    </row>
    <row r="30" spans="1:2" ht="45.75" customHeight="1" x14ac:dyDescent="0.25">
      <c r="A30" s="244" t="s">
        <v>196</v>
      </c>
      <c r="B30" s="244"/>
    </row>
    <row r="31" spans="1:2" x14ac:dyDescent="0.25">
      <c r="A31" s="244"/>
      <c r="B31" s="244"/>
    </row>
    <row r="32" spans="1:2" x14ac:dyDescent="0.25">
      <c r="A32" s="243" t="s">
        <v>197</v>
      </c>
      <c r="B32" s="243"/>
    </row>
    <row r="33" spans="1:2" ht="31.5" customHeight="1" x14ac:dyDescent="0.25">
      <c r="A33" s="244" t="s">
        <v>198</v>
      </c>
      <c r="B33" s="244"/>
    </row>
    <row r="34" spans="1:2" x14ac:dyDescent="0.25">
      <c r="A34" s="244" t="s">
        <v>199</v>
      </c>
      <c r="B34" s="244"/>
    </row>
    <row r="35" spans="1:2" x14ac:dyDescent="0.25">
      <c r="A35" s="242" t="s">
        <v>200</v>
      </c>
      <c r="B35" s="242"/>
    </row>
    <row r="36" spans="1:2" x14ac:dyDescent="0.25">
      <c r="A36" s="242" t="s">
        <v>201</v>
      </c>
      <c r="B36" s="242"/>
    </row>
    <row r="37" spans="1:2" ht="43.5" customHeight="1" x14ac:dyDescent="0.25">
      <c r="A37" s="242" t="s">
        <v>202</v>
      </c>
      <c r="B37" s="242"/>
    </row>
    <row r="38" spans="1:2" ht="30.75" customHeight="1" x14ac:dyDescent="0.25">
      <c r="A38" s="244" t="s">
        <v>203</v>
      </c>
      <c r="B38" s="244"/>
    </row>
    <row r="39" spans="1:2" ht="55.5" customHeight="1" x14ac:dyDescent="0.25">
      <c r="A39" s="244" t="s">
        <v>204</v>
      </c>
      <c r="B39" s="244"/>
    </row>
    <row r="40" spans="1:2" x14ac:dyDescent="0.25">
      <c r="A40" s="244"/>
      <c r="B40" s="244"/>
    </row>
    <row r="41" spans="1:2" x14ac:dyDescent="0.25">
      <c r="A41" s="243" t="s">
        <v>205</v>
      </c>
      <c r="B41" s="243"/>
    </row>
    <row r="42" spans="1:2" ht="44.25" customHeight="1" x14ac:dyDescent="0.25">
      <c r="A42" s="244" t="s">
        <v>206</v>
      </c>
      <c r="B42" s="244"/>
    </row>
    <row r="43" spans="1:2" ht="59.25" customHeight="1" x14ac:dyDescent="0.25">
      <c r="A43" s="244" t="s">
        <v>207</v>
      </c>
      <c r="B43" s="244"/>
    </row>
    <row r="44" spans="1:2" ht="46.5" customHeight="1" x14ac:dyDescent="0.25">
      <c r="A44" s="244" t="s">
        <v>208</v>
      </c>
      <c r="B44" s="244"/>
    </row>
    <row r="45" spans="1:2" ht="63.75" customHeight="1" x14ac:dyDescent="0.25">
      <c r="A45" s="244" t="s">
        <v>209</v>
      </c>
      <c r="B45" s="244"/>
    </row>
    <row r="46" spans="1:2" x14ac:dyDescent="0.25">
      <c r="A46" s="244"/>
      <c r="B46" s="244"/>
    </row>
    <row r="47" spans="1:2" x14ac:dyDescent="0.25">
      <c r="A47" s="243" t="s">
        <v>210</v>
      </c>
      <c r="B47" s="243"/>
    </row>
    <row r="48" spans="1:2" x14ac:dyDescent="0.25">
      <c r="A48" s="245" t="s">
        <v>211</v>
      </c>
      <c r="B48" s="245"/>
    </row>
    <row r="49" spans="1:2" ht="30.75" customHeight="1" x14ac:dyDescent="0.25">
      <c r="A49" s="244" t="s">
        <v>212</v>
      </c>
      <c r="B49" s="244"/>
    </row>
    <row r="50" spans="1:2" ht="30.75" customHeight="1" x14ac:dyDescent="0.25">
      <c r="A50" s="244" t="s">
        <v>213</v>
      </c>
      <c r="B50" s="244"/>
    </row>
    <row r="51" spans="1:2" ht="31.5" customHeight="1" x14ac:dyDescent="0.25">
      <c r="A51" s="244" t="s">
        <v>214</v>
      </c>
      <c r="B51" s="244"/>
    </row>
    <row r="52" spans="1:2" x14ac:dyDescent="0.25">
      <c r="A52" s="244"/>
      <c r="B52" s="244"/>
    </row>
    <row r="53" spans="1:2" x14ac:dyDescent="0.25">
      <c r="A53" s="243" t="s">
        <v>215</v>
      </c>
      <c r="B53" s="243"/>
    </row>
    <row r="54" spans="1:2" x14ac:dyDescent="0.25">
      <c r="A54" s="244" t="s">
        <v>216</v>
      </c>
      <c r="B54" s="244"/>
    </row>
    <row r="55" spans="1:2" x14ac:dyDescent="0.25">
      <c r="A55" s="244" t="s">
        <v>217</v>
      </c>
      <c r="B55" s="244"/>
    </row>
    <row r="56" spans="1:2" x14ac:dyDescent="0.25">
      <c r="A56" s="242" t="s">
        <v>218</v>
      </c>
      <c r="B56" s="242"/>
    </row>
    <row r="57" spans="1:2" ht="30.75" customHeight="1" x14ac:dyDescent="0.25">
      <c r="A57" s="242" t="s">
        <v>219</v>
      </c>
      <c r="B57" s="242"/>
    </row>
    <row r="58" spans="1:2" x14ac:dyDescent="0.25">
      <c r="A58" s="242"/>
      <c r="B58" s="242"/>
    </row>
    <row r="59" spans="1:2" x14ac:dyDescent="0.25">
      <c r="A59" s="243" t="s">
        <v>220</v>
      </c>
      <c r="B59" s="243"/>
    </row>
    <row r="60" spans="1:2" s="238" customFormat="1" ht="36.75" customHeight="1" x14ac:dyDescent="0.25">
      <c r="A60" s="241" t="s">
        <v>295</v>
      </c>
      <c r="B60" s="241"/>
    </row>
    <row r="61" spans="1:2" s="238" customFormat="1" ht="34.5" customHeight="1" x14ac:dyDescent="0.25">
      <c r="A61" s="241" t="s">
        <v>296</v>
      </c>
      <c r="B61" s="241"/>
    </row>
    <row r="62" spans="1:2" x14ac:dyDescent="0.25">
      <c r="A62" s="54"/>
    </row>
    <row r="63" spans="1:2" x14ac:dyDescent="0.25">
      <c r="A63" s="55"/>
    </row>
  </sheetData>
  <sheetProtection sheet="1" selectLockedCells="1" selectUnlockedCells="1"/>
  <mergeCells count="47">
    <mergeCell ref="A15:B15"/>
    <mergeCell ref="A26:B26"/>
    <mergeCell ref="A3:B3"/>
    <mergeCell ref="A5:A13"/>
    <mergeCell ref="A18:B18"/>
    <mergeCell ref="A19:B19"/>
    <mergeCell ref="A20:B20"/>
    <mergeCell ref="A21:B21"/>
    <mergeCell ref="A22:B22"/>
    <mergeCell ref="A23:B23"/>
    <mergeCell ref="A24:B24"/>
    <mergeCell ref="A25:B25"/>
    <mergeCell ref="A38:B38"/>
    <mergeCell ref="A27:B27"/>
    <mergeCell ref="A28:B28"/>
    <mergeCell ref="A29:B29"/>
    <mergeCell ref="A30:B30"/>
    <mergeCell ref="A31:B31"/>
    <mergeCell ref="A32:B32"/>
    <mergeCell ref="A33:B33"/>
    <mergeCell ref="A34:B34"/>
    <mergeCell ref="A35:B35"/>
    <mergeCell ref="A36:B36"/>
    <mergeCell ref="A37:B37"/>
    <mergeCell ref="A50:B50"/>
    <mergeCell ref="A39:B39"/>
    <mergeCell ref="A40:B40"/>
    <mergeCell ref="A41:B41"/>
    <mergeCell ref="A42:B42"/>
    <mergeCell ref="A43:B43"/>
    <mergeCell ref="A44:B44"/>
    <mergeCell ref="A45:B45"/>
    <mergeCell ref="A46:B46"/>
    <mergeCell ref="A47:B47"/>
    <mergeCell ref="A48:B48"/>
    <mergeCell ref="A49:B49"/>
    <mergeCell ref="A51:B51"/>
    <mergeCell ref="A52:B52"/>
    <mergeCell ref="A53:B53"/>
    <mergeCell ref="A54:B54"/>
    <mergeCell ref="A55:B55"/>
    <mergeCell ref="A61:B61"/>
    <mergeCell ref="A56:B56"/>
    <mergeCell ref="A57:B57"/>
    <mergeCell ref="A58:B58"/>
    <mergeCell ref="A59:B59"/>
    <mergeCell ref="A60:B60"/>
  </mergeCells>
  <pageMargins left="0.7" right="0.7" top="0.31" bottom="0.32" header="0.3" footer="0.3"/>
  <pageSetup paperSize="9" scale="95" orientation="portrait" r:id="rId1"/>
  <rowBreaks count="1" manualBreakCount="1">
    <brk id="3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P93"/>
  <sheetViews>
    <sheetView tabSelected="1" zoomScale="90" zoomScaleNormal="90" workbookViewId="0">
      <selection activeCell="L4" sqref="L4"/>
    </sheetView>
  </sheetViews>
  <sheetFormatPr defaultColWidth="9.140625" defaultRowHeight="14.25" x14ac:dyDescent="0.25"/>
  <cols>
    <col min="1" max="1" width="7.140625" style="1" customWidth="1"/>
    <col min="2" max="2" width="18.85546875" style="1" customWidth="1"/>
    <col min="3" max="3" width="14" style="1" customWidth="1"/>
    <col min="4" max="4" width="13.42578125" style="1" customWidth="1"/>
    <col min="5" max="5" width="7" style="1" customWidth="1"/>
    <col min="6" max="6" width="16.5703125" style="1" customWidth="1"/>
    <col min="7" max="7" width="14.7109375" style="1" bestFit="1" customWidth="1"/>
    <col min="8" max="8" width="15.42578125" style="1" bestFit="1" customWidth="1"/>
    <col min="9" max="9" width="17.28515625" style="1" customWidth="1"/>
    <col min="10" max="10" width="6.85546875" style="1" customWidth="1"/>
    <col min="11" max="11" width="31.140625" style="1" customWidth="1"/>
    <col min="12" max="12" width="12.28515625" style="1" customWidth="1"/>
    <col min="13" max="13" width="21.5703125" style="1" bestFit="1" customWidth="1"/>
    <col min="14" max="14" width="10" style="1" bestFit="1" customWidth="1"/>
    <col min="15" max="15" width="19.140625" style="1" bestFit="1" customWidth="1"/>
    <col min="16" max="16384" width="9.140625" style="1"/>
  </cols>
  <sheetData>
    <row r="2" spans="1:15" ht="18.75" x14ac:dyDescent="0.25">
      <c r="A2" s="232"/>
      <c r="B2" s="233"/>
      <c r="D2" s="250" t="s">
        <v>287</v>
      </c>
      <c r="E2" s="250"/>
      <c r="F2" s="250"/>
      <c r="G2" s="250"/>
      <c r="H2" s="250"/>
      <c r="I2" s="250"/>
      <c r="J2" s="251" t="s">
        <v>286</v>
      </c>
      <c r="K2" s="251"/>
      <c r="L2" s="234"/>
      <c r="M2" s="233"/>
      <c r="N2" s="234"/>
    </row>
    <row r="4" spans="1:15" x14ac:dyDescent="0.25">
      <c r="D4" s="2" t="s">
        <v>0</v>
      </c>
      <c r="E4" s="2"/>
      <c r="F4" s="319"/>
      <c r="G4" s="320"/>
      <c r="H4" s="321"/>
      <c r="J4" s="23" t="s">
        <v>108</v>
      </c>
      <c r="K4" s="240"/>
    </row>
    <row r="5" spans="1:15" x14ac:dyDescent="0.25">
      <c r="D5" s="30"/>
      <c r="E5" s="30"/>
      <c r="F5" s="56"/>
      <c r="G5" s="57"/>
      <c r="H5" s="57"/>
      <c r="I5" s="31"/>
      <c r="J5" s="32"/>
      <c r="K5" s="58"/>
      <c r="L5" s="31"/>
    </row>
    <row r="6" spans="1:15" s="3" customFormat="1" ht="47.25" customHeight="1" x14ac:dyDescent="0.25">
      <c r="A6" s="262" t="s">
        <v>221</v>
      </c>
      <c r="B6" s="262"/>
      <c r="C6" s="262"/>
      <c r="D6" s="262"/>
      <c r="E6" s="262"/>
      <c r="F6" s="262"/>
      <c r="G6" s="262"/>
      <c r="H6" s="262"/>
      <c r="I6" s="262"/>
      <c r="J6" s="262"/>
      <c r="K6" s="262"/>
      <c r="L6" s="262"/>
      <c r="M6" s="262"/>
      <c r="N6" s="262"/>
      <c r="O6" s="262"/>
    </row>
    <row r="7" spans="1:15" s="3" customFormat="1" ht="12.75" customHeight="1" x14ac:dyDescent="0.25">
      <c r="A7" s="4"/>
      <c r="B7" s="5"/>
      <c r="C7" s="6"/>
      <c r="D7" s="6"/>
      <c r="E7" s="6"/>
      <c r="F7" s="6"/>
      <c r="G7" s="6"/>
      <c r="H7" s="6"/>
      <c r="I7" s="6"/>
      <c r="J7" s="6"/>
      <c r="K7" s="6"/>
      <c r="L7" s="6"/>
      <c r="M7" s="6"/>
      <c r="N7" s="6"/>
    </row>
    <row r="8" spans="1:15" x14ac:dyDescent="0.25">
      <c r="B8" s="7" t="s">
        <v>246</v>
      </c>
      <c r="C8" s="8"/>
      <c r="D8" s="8"/>
      <c r="E8" s="8"/>
      <c r="F8" s="8"/>
      <c r="G8" s="8"/>
      <c r="H8" s="8"/>
      <c r="I8" s="8"/>
    </row>
    <row r="9" spans="1:15" s="59" customFormat="1" ht="91.5" customHeight="1" x14ac:dyDescent="0.25">
      <c r="A9" s="9"/>
      <c r="B9" s="9" t="s">
        <v>1</v>
      </c>
      <c r="C9" s="9" t="s">
        <v>2</v>
      </c>
      <c r="D9" s="9" t="s">
        <v>3</v>
      </c>
      <c r="E9" s="322" t="s">
        <v>260</v>
      </c>
      <c r="F9" s="323"/>
      <c r="G9" s="9" t="s">
        <v>4</v>
      </c>
      <c r="H9" s="9" t="s">
        <v>103</v>
      </c>
      <c r="I9" s="322" t="s">
        <v>105</v>
      </c>
      <c r="J9" s="323"/>
      <c r="K9" s="322" t="s">
        <v>110</v>
      </c>
      <c r="L9" s="328"/>
      <c r="M9" s="328"/>
      <c r="N9" s="323"/>
      <c r="O9" s="9" t="s">
        <v>131</v>
      </c>
    </row>
    <row r="10" spans="1:15" s="59" customFormat="1" ht="18" customHeight="1" x14ac:dyDescent="0.2">
      <c r="A10" s="182"/>
      <c r="B10" s="183"/>
      <c r="C10" s="183"/>
      <c r="D10" s="282"/>
      <c r="E10" s="329" t="s">
        <v>253</v>
      </c>
      <c r="F10" s="217" t="s">
        <v>146</v>
      </c>
      <c r="G10" s="183"/>
      <c r="H10" s="184"/>
      <c r="I10" s="324" t="s">
        <v>107</v>
      </c>
      <c r="J10" s="325"/>
      <c r="K10" s="182"/>
      <c r="L10" s="192"/>
      <c r="M10" s="192"/>
      <c r="N10" s="183"/>
      <c r="O10" s="184"/>
    </row>
    <row r="11" spans="1:15" s="59" customFormat="1" ht="18" customHeight="1" x14ac:dyDescent="0.25">
      <c r="A11" s="185"/>
      <c r="B11" s="185"/>
      <c r="C11" s="185"/>
      <c r="D11" s="283"/>
      <c r="E11" s="330"/>
      <c r="F11" s="331" t="s">
        <v>262</v>
      </c>
      <c r="G11" s="185"/>
      <c r="H11" s="186"/>
      <c r="I11" s="326" t="s">
        <v>7</v>
      </c>
      <c r="J11" s="327"/>
      <c r="K11" s="187"/>
      <c r="L11" s="193"/>
      <c r="M11" s="193"/>
      <c r="N11" s="185"/>
      <c r="O11" s="186"/>
    </row>
    <row r="12" spans="1:15" s="59" customFormat="1" ht="18" customHeight="1" x14ac:dyDescent="0.25">
      <c r="A12" s="185"/>
      <c r="B12" s="185"/>
      <c r="C12" s="185"/>
      <c r="D12" s="283"/>
      <c r="E12" s="330"/>
      <c r="F12" s="332"/>
      <c r="G12" s="185"/>
      <c r="H12" s="186"/>
      <c r="I12" s="21" t="s">
        <v>106</v>
      </c>
      <c r="J12" s="22" t="str">
        <f>VLOOKUP(I11,'Lookup tables'!A2:B91,2,FALSE)</f>
        <v>n/a</v>
      </c>
      <c r="K12" s="187"/>
      <c r="L12" s="193"/>
      <c r="M12" s="193"/>
      <c r="N12" s="185"/>
      <c r="O12" s="186"/>
    </row>
    <row r="13" spans="1:15" s="59" customFormat="1" ht="18" customHeight="1" x14ac:dyDescent="0.25">
      <c r="A13" s="187"/>
      <c r="B13" s="185"/>
      <c r="C13" s="185"/>
      <c r="D13" s="283"/>
      <c r="E13" s="330"/>
      <c r="F13" s="221">
        <v>1</v>
      </c>
      <c r="G13" s="185"/>
      <c r="H13" s="186"/>
      <c r="I13" s="270" t="s">
        <v>109</v>
      </c>
      <c r="J13" s="271"/>
      <c r="K13" s="194"/>
      <c r="L13" s="195"/>
      <c r="M13" s="195"/>
      <c r="N13" s="196"/>
      <c r="O13" s="186"/>
    </row>
    <row r="14" spans="1:15" ht="15.75" thickBot="1" x14ac:dyDescent="0.3">
      <c r="A14" s="188"/>
      <c r="B14" s="189"/>
      <c r="C14" s="189"/>
      <c r="D14" s="284"/>
      <c r="E14" s="216" t="s">
        <v>254</v>
      </c>
      <c r="F14" s="190"/>
      <c r="G14" s="189"/>
      <c r="H14" s="191"/>
      <c r="I14" s="272" t="s">
        <v>104</v>
      </c>
      <c r="J14" s="273"/>
      <c r="K14" s="274" t="s">
        <v>111</v>
      </c>
      <c r="L14" s="275"/>
      <c r="M14" s="276" t="s">
        <v>112</v>
      </c>
      <c r="N14" s="277"/>
      <c r="O14" s="197"/>
    </row>
    <row r="15" spans="1:15" x14ac:dyDescent="0.25">
      <c r="A15" s="24" t="s">
        <v>5</v>
      </c>
      <c r="B15" s="25"/>
      <c r="C15" s="26" t="s">
        <v>7</v>
      </c>
      <c r="D15" s="27">
        <f>VLOOKUP(C15,'Lookup tables'!$D$54:$E$67,2,FALSE)</f>
        <v>0</v>
      </c>
      <c r="E15" s="218">
        <v>0</v>
      </c>
      <c r="F15" s="28">
        <f>-CHOOSE(VLOOKUP($F$10,'Lookup tables'!$D$48:$E$50,2,FALSE),D15-VLOOKUP(C15,'Lookup tables'!$D$54:$H$67,2,FALSE),D15*0.2*$F$13,D15*E15)</f>
        <v>0</v>
      </c>
      <c r="G15" s="29">
        <f>+D15+F15</f>
        <v>0</v>
      </c>
      <c r="H15" s="60">
        <v>683</v>
      </c>
      <c r="I15" s="180">
        <f>IF(C15="n/a",0,VLOOKUP(I14,'Lookup tables'!D2:G13,2,FALSE))</f>
        <v>0</v>
      </c>
      <c r="J15" s="61"/>
      <c r="K15" s="98" t="s">
        <v>7</v>
      </c>
      <c r="L15" s="27">
        <f>VLOOKUP(K15,'Lookup tables'!$D$18:$F$25,3,FALSE)</f>
        <v>0</v>
      </c>
      <c r="M15" s="98" t="s">
        <v>7</v>
      </c>
      <c r="N15" s="27">
        <f>VLOOKUP(M15,'Lookup tables'!$D$29:$F$32,3,FALSE)</f>
        <v>0</v>
      </c>
      <c r="O15" s="29">
        <f>SUM(G15:N15)</f>
        <v>683</v>
      </c>
    </row>
    <row r="16" spans="1:15" x14ac:dyDescent="0.25">
      <c r="A16" s="10" t="s">
        <v>6</v>
      </c>
      <c r="B16" s="20"/>
      <c r="C16" s="11" t="s">
        <v>7</v>
      </c>
      <c r="D16" s="27">
        <f>VLOOKUP(C16,'Lookup tables'!$D$54:$E$67,2,FALSE)</f>
        <v>0</v>
      </c>
      <c r="E16" s="218">
        <v>0.15</v>
      </c>
      <c r="F16" s="28">
        <f>-CHOOSE(VLOOKUP($F$10,'Lookup tables'!$D$48:$E$50,2,FALSE),D16-VLOOKUP(C16,'Lookup tables'!$D$54:$H$67,3,FALSE),D16*0.2*$F$13,D16*E16)</f>
        <v>0</v>
      </c>
      <c r="G16" s="13">
        <f>+D16+F16</f>
        <v>0</v>
      </c>
      <c r="H16" s="12">
        <v>0</v>
      </c>
      <c r="I16" s="181">
        <f>IF(C16="n/a",0,VLOOKUP(I14,'Lookup tables'!D2:G13,3,FALSE))</f>
        <v>0</v>
      </c>
      <c r="J16" s="62"/>
      <c r="K16" s="98" t="s">
        <v>7</v>
      </c>
      <c r="L16" s="27">
        <f>VLOOKUP(K16,'Lookup tables'!$D$18:$F$25,3,FALSE)</f>
        <v>0</v>
      </c>
      <c r="M16" s="98" t="s">
        <v>7</v>
      </c>
      <c r="N16" s="27">
        <f>VLOOKUP(M16,'Lookup tables'!$D$29:$F$32,3,FALSE)</f>
        <v>0</v>
      </c>
      <c r="O16" s="13">
        <f>SUM(G16:N16)</f>
        <v>0</v>
      </c>
    </row>
    <row r="17" spans="1:16" x14ac:dyDescent="0.25">
      <c r="A17" s="10" t="s">
        <v>8</v>
      </c>
      <c r="B17" s="20"/>
      <c r="C17" s="11" t="s">
        <v>7</v>
      </c>
      <c r="D17" s="27">
        <f>VLOOKUP(C17,'Lookup tables'!$D$54:$E$67,2,FALSE)</f>
        <v>0</v>
      </c>
      <c r="E17" s="218">
        <v>0.65</v>
      </c>
      <c r="F17" s="28">
        <f>-CHOOSE(VLOOKUP($F$10,'Lookup tables'!$D$48:$E$50,2,FALSE),D17-VLOOKUP(C17,'Lookup tables'!$D$54:$H$67,4,FALSE),D17*0.2*$F$13,D17*E17)</f>
        <v>0</v>
      </c>
      <c r="G17" s="13">
        <f>+D17+F17</f>
        <v>0</v>
      </c>
      <c r="H17" s="12">
        <v>0</v>
      </c>
      <c r="I17" s="181">
        <v>0</v>
      </c>
      <c r="J17" s="62"/>
      <c r="K17" s="98" t="s">
        <v>7</v>
      </c>
      <c r="L17" s="27">
        <f>VLOOKUP(K17,'Lookup tables'!$D$18:$F$25,3,FALSE)</f>
        <v>0</v>
      </c>
      <c r="M17" s="98" t="s">
        <v>7</v>
      </c>
      <c r="N17" s="27">
        <f>VLOOKUP(M17,'Lookup tables'!$D$29:$F$32,3,FALSE)</f>
        <v>0</v>
      </c>
      <c r="O17" s="13">
        <f>SUM(G17:N17)</f>
        <v>0</v>
      </c>
    </row>
    <row r="18" spans="1:16" x14ac:dyDescent="0.25">
      <c r="A18" s="10" t="s">
        <v>9</v>
      </c>
      <c r="B18" s="20"/>
      <c r="C18" s="11" t="s">
        <v>7</v>
      </c>
      <c r="D18" s="27">
        <f>VLOOKUP(C18,'Lookup tables'!$D$54:$E$67,2,FALSE)</f>
        <v>0</v>
      </c>
      <c r="E18" s="218">
        <v>1</v>
      </c>
      <c r="F18" s="28">
        <f>-CHOOSE(VLOOKUP($F$10,'Lookup tables'!$D$48:$E$50,2,FALSE),D18-VLOOKUP(C18,'Lookup tables'!$D$54:$H$67,5,FALSE),D18*0.2*$F$13,D18*E18)</f>
        <v>0</v>
      </c>
      <c r="G18" s="13">
        <f>+D18+F18</f>
        <v>0</v>
      </c>
      <c r="H18" s="12">
        <v>0</v>
      </c>
      <c r="I18" s="181">
        <v>0</v>
      </c>
      <c r="J18" s="62"/>
      <c r="K18" s="98" t="s">
        <v>7</v>
      </c>
      <c r="L18" s="27">
        <f>VLOOKUP(K18,'Lookup tables'!$D$18:$F$25,3,FALSE)</f>
        <v>0</v>
      </c>
      <c r="M18" s="98" t="s">
        <v>7</v>
      </c>
      <c r="N18" s="27">
        <f>VLOOKUP(M18,'Lookup tables'!$D$29:$F$32,3,FALSE)</f>
        <v>0</v>
      </c>
      <c r="O18" s="13">
        <f>SUM(G18:N18)</f>
        <v>0</v>
      </c>
    </row>
    <row r="19" spans="1:16" x14ac:dyDescent="0.25">
      <c r="A19" s="10" t="s">
        <v>10</v>
      </c>
      <c r="B19" s="20"/>
      <c r="C19" s="11" t="s">
        <v>7</v>
      </c>
      <c r="D19" s="27">
        <f>VLOOKUP(C19,'Lookup tables'!$D$54:$E$67,2,FALSE)</f>
        <v>0</v>
      </c>
      <c r="E19" s="218">
        <v>1</v>
      </c>
      <c r="F19" s="28">
        <f>-CHOOSE(VLOOKUP($F$10,'Lookup tables'!$D$48:$E$50,2,FALSE),D19-VLOOKUP(C19,'Lookup tables'!$D$54:$H$67,5,FALSE),D19*0.2*$F$13,D19*E19)</f>
        <v>0</v>
      </c>
      <c r="G19" s="13">
        <f>+D19+F19</f>
        <v>0</v>
      </c>
      <c r="H19" s="12">
        <v>0</v>
      </c>
      <c r="I19" s="181">
        <v>0</v>
      </c>
      <c r="J19" s="62"/>
      <c r="K19" s="98" t="s">
        <v>7</v>
      </c>
      <c r="L19" s="27">
        <f>VLOOKUP(K19,'Lookup tables'!$D$18:$F$25,3,FALSE)</f>
        <v>0</v>
      </c>
      <c r="M19" s="98" t="s">
        <v>7</v>
      </c>
      <c r="N19" s="27">
        <f>VLOOKUP(M19,'Lookup tables'!$D$29:$F$32,3,FALSE)</f>
        <v>0</v>
      </c>
      <c r="O19" s="13">
        <f>SUM(G19:N19)</f>
        <v>0</v>
      </c>
    </row>
    <row r="20" spans="1:16" x14ac:dyDescent="0.25">
      <c r="C20" s="14"/>
      <c r="D20" s="14"/>
      <c r="E20" s="14"/>
      <c r="F20" s="14"/>
      <c r="G20" s="14"/>
      <c r="H20" s="14"/>
      <c r="I20" s="280" t="s">
        <v>242</v>
      </c>
      <c r="J20" s="280"/>
      <c r="K20" s="14"/>
      <c r="L20" s="14"/>
      <c r="M20" s="17"/>
      <c r="N20" s="15" t="s">
        <v>11</v>
      </c>
      <c r="O20" s="13">
        <f>SUM(O15:O19)</f>
        <v>683</v>
      </c>
    </row>
    <row r="21" spans="1:16" ht="14.25" customHeight="1" x14ac:dyDescent="0.25">
      <c r="C21" s="16"/>
      <c r="D21" s="16"/>
      <c r="E21" s="16"/>
      <c r="F21" s="16"/>
      <c r="G21" s="16"/>
      <c r="H21" s="16"/>
      <c r="I21" s="281"/>
      <c r="J21" s="281"/>
      <c r="K21" s="16"/>
      <c r="L21" s="16"/>
      <c r="M21" s="16"/>
      <c r="N21" s="35"/>
      <c r="O21" s="36"/>
    </row>
    <row r="22" spans="1:16" x14ac:dyDescent="0.25">
      <c r="C22" s="16"/>
      <c r="D22" s="16"/>
      <c r="E22" s="16"/>
      <c r="F22" s="16"/>
      <c r="G22" s="16"/>
      <c r="H22" s="16"/>
      <c r="I22" s="281"/>
      <c r="J22" s="281"/>
      <c r="K22" s="16"/>
      <c r="L22" s="16"/>
      <c r="M22" s="37"/>
      <c r="N22" s="33"/>
      <c r="O22" s="45"/>
    </row>
    <row r="23" spans="1:16" x14ac:dyDescent="0.25">
      <c r="C23" s="16"/>
      <c r="D23" s="16"/>
      <c r="E23" s="16"/>
      <c r="F23" s="16"/>
      <c r="G23" s="16"/>
      <c r="H23" s="16"/>
      <c r="I23" s="281"/>
      <c r="J23" s="281"/>
      <c r="K23" s="16"/>
      <c r="L23" s="16"/>
      <c r="M23" s="37" t="s">
        <v>251</v>
      </c>
      <c r="N23" s="33"/>
      <c r="O23" s="99">
        <v>0</v>
      </c>
    </row>
    <row r="24" spans="1:16" x14ac:dyDescent="0.25">
      <c r="C24" s="16"/>
      <c r="D24" s="16"/>
      <c r="E24" s="16"/>
      <c r="F24" s="16"/>
      <c r="G24" s="16"/>
      <c r="H24" s="16"/>
      <c r="I24" s="281"/>
      <c r="J24" s="281"/>
      <c r="K24" s="16"/>
      <c r="L24" s="16"/>
      <c r="M24" s="37" t="s">
        <v>247</v>
      </c>
      <c r="N24" s="33"/>
      <c r="O24" s="99">
        <v>0</v>
      </c>
    </row>
    <row r="25" spans="1:16" x14ac:dyDescent="0.25">
      <c r="C25" s="16"/>
      <c r="D25" s="16"/>
      <c r="E25" s="16"/>
      <c r="F25" s="16"/>
      <c r="G25" s="16"/>
      <c r="H25" s="16"/>
      <c r="I25" s="16"/>
      <c r="J25" s="16"/>
      <c r="K25" s="16"/>
      <c r="L25" s="16"/>
      <c r="M25" s="201" t="s">
        <v>248</v>
      </c>
      <c r="N25" s="33"/>
      <c r="O25" s="34"/>
    </row>
    <row r="26" spans="1:16" x14ac:dyDescent="0.25">
      <c r="B26" s="42" t="s">
        <v>135</v>
      </c>
      <c r="C26" s="220">
        <v>45313</v>
      </c>
      <c r="D26" s="37" t="s">
        <v>132</v>
      </c>
      <c r="E26" s="37"/>
      <c r="F26" s="38">
        <f>VLOOKUP(C26,'Lookup tables'!K2:M39,2,TRUE)</f>
        <v>1</v>
      </c>
      <c r="G26" s="37" t="s">
        <v>133</v>
      </c>
      <c r="H26" s="38">
        <f>VLOOKUP(C26,'Lookup tables'!K2:M39,3,TRUE)</f>
        <v>1</v>
      </c>
      <c r="J26" s="16"/>
      <c r="K26" s="16"/>
      <c r="L26" s="16"/>
      <c r="M26" s="42" t="s">
        <v>300</v>
      </c>
      <c r="N26" s="33"/>
      <c r="O26" s="34">
        <f>O20*VLOOKUP(C26,'Lookup tables'!K2:N39,4,TRUE)+SUM(O22:O24)</f>
        <v>683.00000000000011</v>
      </c>
      <c r="P26" s="19"/>
    </row>
    <row r="27" spans="1:16" x14ac:dyDescent="0.25">
      <c r="A27" s="200"/>
      <c r="B27" s="235" t="s">
        <v>299</v>
      </c>
      <c r="D27" s="16"/>
      <c r="E27" s="16"/>
      <c r="F27" s="16"/>
      <c r="G27" s="16"/>
      <c r="H27" s="16"/>
      <c r="I27" s="16"/>
      <c r="J27" s="16"/>
      <c r="K27" s="16"/>
      <c r="L27" s="16"/>
      <c r="M27" s="16"/>
      <c r="N27" s="33"/>
      <c r="O27" s="34"/>
      <c r="P27" s="19"/>
    </row>
    <row r="28" spans="1:16" ht="8.25" customHeight="1" x14ac:dyDescent="0.25">
      <c r="A28" s="200"/>
      <c r="B28" s="235"/>
      <c r="D28" s="16"/>
      <c r="E28" s="16"/>
      <c r="F28" s="16"/>
      <c r="G28" s="16"/>
      <c r="H28" s="16"/>
      <c r="I28" s="16"/>
      <c r="J28" s="16"/>
      <c r="K28" s="16"/>
      <c r="L28" s="16"/>
      <c r="M28" s="16"/>
      <c r="N28" s="33"/>
      <c r="O28" s="34"/>
      <c r="P28" s="19"/>
    </row>
    <row r="29" spans="1:16" ht="25.5" x14ac:dyDescent="0.25">
      <c r="B29" s="43" t="s">
        <v>140</v>
      </c>
      <c r="C29" s="44">
        <v>1</v>
      </c>
      <c r="D29" s="63" t="s">
        <v>134</v>
      </c>
      <c r="E29" s="63"/>
      <c r="F29" s="199">
        <f>VLOOKUP(C29,'Lookup tables'!D35:F39,3,FALSE)</f>
        <v>45324</v>
      </c>
      <c r="G29" s="252" t="s">
        <v>267</v>
      </c>
      <c r="H29" s="252"/>
      <c r="I29" s="252"/>
      <c r="J29" s="252"/>
      <c r="K29" s="252"/>
      <c r="M29" s="64" t="s">
        <v>250</v>
      </c>
      <c r="O29" s="40"/>
    </row>
    <row r="30" spans="1:16" x14ac:dyDescent="0.2">
      <c r="B30" s="2"/>
      <c r="C30" s="107" t="str">
        <f>IF(C31="Fortnight",CHOOSE(ROUNDUP(MOD((C32-DATEVALUE("13-Oct-20")+1)/7,2),0),"","Alt"),"")</f>
        <v>Alt</v>
      </c>
      <c r="G30" s="18"/>
      <c r="H30" s="19"/>
      <c r="I30" s="19"/>
    </row>
    <row r="31" spans="1:16" x14ac:dyDescent="0.25">
      <c r="B31" s="42" t="s">
        <v>138</v>
      </c>
      <c r="C31" s="39" t="s">
        <v>223</v>
      </c>
      <c r="D31" s="279" t="s">
        <v>225</v>
      </c>
      <c r="E31" s="279"/>
      <c r="F31" s="279"/>
      <c r="G31" s="279"/>
      <c r="H31" s="279"/>
      <c r="I31" s="279"/>
      <c r="J31" s="279"/>
      <c r="K31" s="279"/>
      <c r="O31" s="65">
        <f>O26+O29</f>
        <v>683.00000000000011</v>
      </c>
    </row>
    <row r="32" spans="1:16" x14ac:dyDescent="0.2">
      <c r="B32" s="42" t="s">
        <v>136</v>
      </c>
      <c r="C32" s="198">
        <v>45233</v>
      </c>
      <c r="D32" s="66" t="s">
        <v>139</v>
      </c>
      <c r="E32" s="66"/>
      <c r="F32" s="67">
        <f>IF(VLOOKUP(C31,'Lookup tables'!D42:E45,2,FALSE)&lt;3,WEEKDAY(C32),C32)</f>
        <v>6</v>
      </c>
      <c r="G32" s="285" t="s">
        <v>277</v>
      </c>
      <c r="H32" s="285"/>
      <c r="I32" s="285"/>
      <c r="J32" s="285"/>
      <c r="K32" s="285"/>
    </row>
    <row r="33" spans="2:9" x14ac:dyDescent="0.2">
      <c r="B33" s="16"/>
      <c r="C33" s="16"/>
      <c r="D33" s="16"/>
      <c r="E33" s="16"/>
      <c r="F33" s="67"/>
      <c r="G33" s="18"/>
      <c r="H33" s="19"/>
      <c r="I33" s="19"/>
    </row>
    <row r="34" spans="2:9" x14ac:dyDescent="0.2">
      <c r="B34" s="37"/>
      <c r="C34" s="41"/>
      <c r="D34" s="66"/>
      <c r="E34" s="66"/>
      <c r="F34" s="67"/>
      <c r="G34" s="18"/>
      <c r="H34" s="19"/>
      <c r="I34" s="19"/>
    </row>
    <row r="35" spans="2:9" ht="14.25" customHeight="1" x14ac:dyDescent="0.25">
      <c r="B35" s="37"/>
      <c r="C35" s="278" t="s">
        <v>143</v>
      </c>
      <c r="D35" s="278"/>
      <c r="E35" s="206"/>
      <c r="F35" s="264" t="s">
        <v>144</v>
      </c>
      <c r="G35" s="264"/>
      <c r="H35" s="264" t="s">
        <v>222</v>
      </c>
      <c r="I35" s="264"/>
    </row>
    <row r="36" spans="2:9" x14ac:dyDescent="0.2">
      <c r="C36" s="68" t="s">
        <v>141</v>
      </c>
      <c r="D36" s="68" t="s">
        <v>142</v>
      </c>
      <c r="E36" s="68"/>
      <c r="F36" s="68" t="s">
        <v>141</v>
      </c>
      <c r="G36" s="46" t="s">
        <v>142</v>
      </c>
      <c r="H36" s="68" t="s">
        <v>141</v>
      </c>
      <c r="I36" s="46" t="s">
        <v>142</v>
      </c>
    </row>
    <row r="37" spans="2:9" ht="25.5" customHeight="1" x14ac:dyDescent="0.25">
      <c r="C37" s="69">
        <f>CHOOSE(VLOOKUP(C31,'Lookup tables'!D42:E45,2,FALSE),ROUNDUP((F29-C32)/7,0),ROUNDUP((F29-C32)/14,0),DATEDIF(C32,F29,"M")+1,1)</f>
        <v>7</v>
      </c>
      <c r="D37" s="70">
        <f>IF(C31="annual",O31,ROUNDUP(((O26/4*VLOOKUP(C29,'Lookup tables'!D35:E39,2,FALSE))+O29)/C37,2))</f>
        <v>24.400000000000002</v>
      </c>
      <c r="E37" s="70"/>
      <c r="F37" s="69">
        <f>CHOOSE(VLOOKUP(C31,'Lookup tables'!D42:E45,2,FALSE),ROUNDUP(('Lookup tables'!F38-F29)/7,0),ROUNDUP(('Lookup tables'!F38-F29)/14,0),DATEDIF(F29,'Lookup tables'!F38,"M"),0)</f>
        <v>18</v>
      </c>
      <c r="G37" s="70">
        <f>IF(F37=0,0,IF(VLOOKUP(C29,'Lookup tables'!D35:E39,2,FALSE)=4,0,ROUNDUP((O26-(O26/4*VLOOKUP(C29,'Lookup tables'!D35:E39,2,FALSE)))/F37,2)))</f>
        <v>28.46</v>
      </c>
      <c r="H37" s="69">
        <f>C37+F37</f>
        <v>25</v>
      </c>
      <c r="I37" s="101">
        <f>ROUNDUP(O31/H37,2)</f>
        <v>27.32</v>
      </c>
    </row>
    <row r="38" spans="2:9" hidden="1" x14ac:dyDescent="0.2">
      <c r="B38" s="71"/>
      <c r="C38" s="71"/>
      <c r="D38" s="72"/>
      <c r="E38" s="72"/>
      <c r="F38" s="18"/>
      <c r="G38" s="72"/>
      <c r="H38" s="71"/>
      <c r="I38" s="16"/>
    </row>
    <row r="39" spans="2:9" hidden="1" x14ac:dyDescent="0.2">
      <c r="G39" s="18"/>
      <c r="H39" s="19"/>
      <c r="I39" s="19"/>
    </row>
    <row r="40" spans="2:9" hidden="1" x14ac:dyDescent="0.2">
      <c r="G40" s="18"/>
      <c r="H40" s="19"/>
      <c r="I40" s="19"/>
    </row>
    <row r="41" spans="2:9" hidden="1" x14ac:dyDescent="0.2">
      <c r="G41" s="18"/>
      <c r="H41" s="19"/>
      <c r="I41" s="19"/>
    </row>
    <row r="42" spans="2:9" hidden="1" x14ac:dyDescent="0.2">
      <c r="G42" s="18"/>
      <c r="H42" s="19"/>
      <c r="I42" s="19"/>
    </row>
    <row r="43" spans="2:9" hidden="1" x14ac:dyDescent="0.2">
      <c r="G43" s="18"/>
      <c r="H43" s="19"/>
      <c r="I43" s="19"/>
    </row>
    <row r="44" spans="2:9" hidden="1" x14ac:dyDescent="0.2">
      <c r="G44" s="18"/>
      <c r="H44" s="19"/>
      <c r="I44" s="19"/>
    </row>
    <row r="45" spans="2:9" hidden="1" x14ac:dyDescent="0.25"/>
    <row r="46" spans="2:9" hidden="1" x14ac:dyDescent="0.25"/>
    <row r="47" spans="2:9" hidden="1" x14ac:dyDescent="0.25"/>
    <row r="48" spans="2:9" hidden="1" x14ac:dyDescent="0.25"/>
    <row r="49" spans="1:15" hidden="1" x14ac:dyDescent="0.25"/>
    <row r="50" spans="1:15" hidden="1" x14ac:dyDescent="0.25"/>
    <row r="51" spans="1:15" hidden="1" x14ac:dyDescent="0.25"/>
    <row r="52" spans="1:15" hidden="1" x14ac:dyDescent="0.25"/>
    <row r="53" spans="1:15" hidden="1" x14ac:dyDescent="0.25"/>
    <row r="54" spans="1:15" hidden="1" x14ac:dyDescent="0.25"/>
    <row r="55" spans="1:15" hidden="1" x14ac:dyDescent="0.25"/>
    <row r="56" spans="1:15" hidden="1" x14ac:dyDescent="0.25"/>
    <row r="57" spans="1:15" hidden="1" x14ac:dyDescent="0.25"/>
    <row r="58" spans="1:15" hidden="1" x14ac:dyDescent="0.25"/>
    <row r="59" spans="1:15" ht="14.25" hidden="1" customHeight="1" x14ac:dyDescent="0.25">
      <c r="A59" s="289" t="s">
        <v>159</v>
      </c>
      <c r="B59" s="290"/>
      <c r="C59" s="290"/>
      <c r="D59" s="290"/>
      <c r="E59" s="290"/>
      <c r="F59" s="290"/>
      <c r="G59" s="290"/>
      <c r="H59" s="290"/>
      <c r="I59" s="290"/>
      <c r="J59" s="290"/>
      <c r="K59" s="290"/>
      <c r="L59" s="290"/>
      <c r="M59" s="290"/>
      <c r="N59" s="290"/>
      <c r="O59" s="291"/>
    </row>
    <row r="60" spans="1:15" ht="14.25" hidden="1" customHeight="1" x14ac:dyDescent="0.25">
      <c r="A60" s="292"/>
      <c r="B60" s="293"/>
      <c r="C60" s="293"/>
      <c r="D60" s="293"/>
      <c r="E60" s="293"/>
      <c r="F60" s="293"/>
      <c r="G60" s="293"/>
      <c r="H60" s="293"/>
      <c r="I60" s="293"/>
      <c r="J60" s="293"/>
      <c r="K60" s="293"/>
      <c r="L60" s="293"/>
      <c r="M60" s="293"/>
      <c r="N60" s="293"/>
      <c r="O60" s="294"/>
    </row>
    <row r="61" spans="1:15" ht="14.25" hidden="1" customHeight="1" x14ac:dyDescent="0.25">
      <c r="A61" s="295"/>
      <c r="B61" s="296"/>
      <c r="C61" s="296"/>
      <c r="D61" s="296"/>
      <c r="E61" s="296"/>
      <c r="F61" s="296"/>
      <c r="G61" s="296"/>
      <c r="H61" s="296"/>
      <c r="I61" s="296"/>
      <c r="J61" s="296"/>
      <c r="K61" s="296"/>
      <c r="L61" s="296"/>
      <c r="M61" s="296"/>
      <c r="N61" s="296"/>
      <c r="O61" s="297"/>
    </row>
    <row r="62" spans="1:15" ht="14.25" hidden="1" customHeight="1" x14ac:dyDescent="0.25">
      <c r="A62" s="298" t="s">
        <v>148</v>
      </c>
      <c r="B62" s="299"/>
      <c r="C62" s="299"/>
      <c r="D62" s="299"/>
      <c r="E62" s="299"/>
      <c r="F62" s="299"/>
      <c r="G62" s="299"/>
      <c r="H62" s="299"/>
      <c r="I62" s="299"/>
      <c r="J62" s="299"/>
      <c r="K62" s="299"/>
      <c r="L62" s="299"/>
      <c r="M62" s="299"/>
      <c r="N62" s="299"/>
      <c r="O62" s="300"/>
    </row>
    <row r="63" spans="1:15" ht="14.25" hidden="1" customHeight="1" x14ac:dyDescent="0.25">
      <c r="A63" s="301"/>
      <c r="B63" s="302"/>
      <c r="C63" s="302"/>
      <c r="D63" s="302"/>
      <c r="E63" s="302"/>
      <c r="F63" s="302"/>
      <c r="G63" s="302"/>
      <c r="H63" s="302"/>
      <c r="I63" s="302"/>
      <c r="J63" s="302"/>
      <c r="K63" s="302"/>
      <c r="L63" s="302"/>
      <c r="M63" s="302"/>
      <c r="N63" s="302"/>
      <c r="O63" s="303"/>
    </row>
    <row r="64" spans="1:15" ht="21" hidden="1" customHeight="1" x14ac:dyDescent="0.35">
      <c r="A64" s="253" t="s">
        <v>149</v>
      </c>
      <c r="B64" s="254"/>
      <c r="C64" s="255"/>
      <c r="D64" s="304" t="s">
        <v>162</v>
      </c>
      <c r="E64" s="305"/>
      <c r="F64" s="305"/>
      <c r="G64" s="305"/>
      <c r="H64" s="104">
        <f>K4</f>
        <v>0</v>
      </c>
      <c r="I64" s="73"/>
      <c r="J64" s="73"/>
      <c r="K64" s="73"/>
      <c r="L64" s="73"/>
      <c r="M64" s="73"/>
      <c r="N64" s="73"/>
      <c r="O64" s="74"/>
    </row>
    <row r="65" spans="1:16" ht="21" hidden="1" x14ac:dyDescent="0.35">
      <c r="A65" s="256"/>
      <c r="B65" s="257"/>
      <c r="C65" s="258"/>
      <c r="D65" s="306" t="s">
        <v>160</v>
      </c>
      <c r="E65" s="307"/>
      <c r="F65" s="307"/>
      <c r="G65" s="307"/>
      <c r="H65" s="265">
        <f>F4</f>
        <v>0</v>
      </c>
      <c r="I65" s="265"/>
      <c r="J65" s="265"/>
      <c r="K65" s="265"/>
      <c r="L65" s="265"/>
      <c r="M65" s="265"/>
      <c r="N65" s="265"/>
      <c r="O65" s="75"/>
    </row>
    <row r="66" spans="1:16" ht="21" hidden="1" x14ac:dyDescent="0.35">
      <c r="A66" s="256"/>
      <c r="B66" s="257"/>
      <c r="C66" s="258"/>
      <c r="D66" s="308" t="s">
        <v>161</v>
      </c>
      <c r="E66" s="309"/>
      <c r="F66" s="309"/>
      <c r="G66" s="309"/>
      <c r="H66" s="263"/>
      <c r="I66" s="263"/>
      <c r="J66" s="263"/>
      <c r="K66" s="263"/>
      <c r="L66" s="263"/>
      <c r="M66" s="263"/>
      <c r="N66" s="263"/>
      <c r="O66" s="75"/>
    </row>
    <row r="67" spans="1:16" ht="110.25" hidden="1" customHeight="1" x14ac:dyDescent="0.25">
      <c r="A67" s="259"/>
      <c r="B67" s="260"/>
      <c r="C67" s="261"/>
      <c r="D67" s="266" t="s">
        <v>150</v>
      </c>
      <c r="E67" s="267"/>
      <c r="F67" s="267"/>
      <c r="G67" s="267"/>
      <c r="H67" s="267"/>
      <c r="I67" s="267"/>
      <c r="J67" s="267"/>
      <c r="K67" s="267"/>
      <c r="L67" s="267"/>
      <c r="M67" s="267"/>
      <c r="N67" s="267"/>
      <c r="O67" s="76"/>
    </row>
    <row r="68" spans="1:16" ht="9" hidden="1" customHeight="1" x14ac:dyDescent="0.25">
      <c r="A68" s="253" t="s">
        <v>151</v>
      </c>
      <c r="B68" s="254"/>
      <c r="C68" s="255"/>
      <c r="D68" s="77"/>
      <c r="E68" s="78"/>
      <c r="F68" s="78"/>
      <c r="G68" s="78"/>
      <c r="H68" s="78"/>
      <c r="I68" s="78"/>
      <c r="J68" s="78"/>
      <c r="K68" s="78"/>
      <c r="L68" s="78"/>
      <c r="M68" s="78"/>
      <c r="N68" s="78"/>
      <c r="O68" s="79"/>
      <c r="P68" s="80"/>
    </row>
    <row r="69" spans="1:16" ht="30" hidden="1" customHeight="1" x14ac:dyDescent="0.35">
      <c r="A69" s="256"/>
      <c r="B69" s="257"/>
      <c r="C69" s="258"/>
      <c r="D69" s="268" t="s">
        <v>163</v>
      </c>
      <c r="E69" s="269"/>
      <c r="F69" s="269"/>
      <c r="G69" s="269"/>
      <c r="H69" s="263"/>
      <c r="I69" s="263"/>
      <c r="J69" s="263"/>
      <c r="K69" s="263"/>
      <c r="L69" s="263"/>
      <c r="M69" s="263"/>
      <c r="N69" s="79"/>
      <c r="O69" s="75"/>
    </row>
    <row r="70" spans="1:16" ht="21" hidden="1" x14ac:dyDescent="0.35">
      <c r="A70" s="256"/>
      <c r="B70" s="257"/>
      <c r="C70" s="258"/>
      <c r="D70" s="268" t="s">
        <v>164</v>
      </c>
      <c r="E70" s="269"/>
      <c r="F70" s="269"/>
      <c r="G70" s="269"/>
      <c r="H70" s="263"/>
      <c r="I70" s="263"/>
      <c r="J70" s="263"/>
      <c r="K70" s="263"/>
      <c r="L70" s="263"/>
      <c r="M70" s="263"/>
      <c r="N70" s="79"/>
      <c r="O70" s="75"/>
    </row>
    <row r="71" spans="1:16" ht="4.5" hidden="1" customHeight="1" x14ac:dyDescent="0.35">
      <c r="A71" s="259"/>
      <c r="B71" s="260"/>
      <c r="C71" s="261"/>
      <c r="D71" s="81"/>
      <c r="E71" s="211"/>
      <c r="F71" s="82"/>
      <c r="G71" s="82"/>
      <c r="H71" s="82"/>
      <c r="I71" s="82"/>
      <c r="J71" s="82"/>
      <c r="K71" s="82"/>
      <c r="L71" s="82"/>
      <c r="M71" s="82"/>
      <c r="N71" s="82"/>
      <c r="O71" s="76"/>
    </row>
    <row r="72" spans="1:16" ht="9" hidden="1" customHeight="1" x14ac:dyDescent="0.25">
      <c r="A72" s="253" t="s">
        <v>152</v>
      </c>
      <c r="B72" s="254"/>
      <c r="C72" s="255"/>
      <c r="D72" s="83"/>
      <c r="E72" s="208"/>
      <c r="F72" s="84"/>
      <c r="G72" s="84"/>
      <c r="H72" s="84"/>
      <c r="I72" s="84"/>
      <c r="J72" s="84"/>
      <c r="K72" s="84"/>
      <c r="L72" s="84"/>
      <c r="M72" s="84"/>
      <c r="N72" s="84"/>
      <c r="O72" s="74"/>
      <c r="P72" s="19"/>
    </row>
    <row r="73" spans="1:16" ht="21" hidden="1" customHeight="1" x14ac:dyDescent="0.35">
      <c r="A73" s="256"/>
      <c r="B73" s="257"/>
      <c r="C73" s="258"/>
      <c r="D73" s="268" t="s">
        <v>165</v>
      </c>
      <c r="E73" s="269"/>
      <c r="F73" s="269"/>
      <c r="G73" s="269"/>
      <c r="H73" s="263"/>
      <c r="I73" s="263"/>
      <c r="J73" s="263"/>
      <c r="K73" s="263"/>
      <c r="L73" s="79"/>
      <c r="M73" s="79"/>
      <c r="N73" s="79"/>
      <c r="O73" s="75"/>
    </row>
    <row r="74" spans="1:16" ht="21" hidden="1" x14ac:dyDescent="0.35">
      <c r="A74" s="256"/>
      <c r="B74" s="257"/>
      <c r="C74" s="258"/>
      <c r="D74" s="268" t="s">
        <v>166</v>
      </c>
      <c r="E74" s="269"/>
      <c r="F74" s="269"/>
      <c r="G74" s="269"/>
      <c r="H74" s="318"/>
      <c r="I74" s="318"/>
      <c r="J74" s="318"/>
      <c r="K74" s="318"/>
      <c r="L74" s="79"/>
      <c r="M74" s="79"/>
      <c r="N74" s="79"/>
      <c r="O74" s="75"/>
    </row>
    <row r="75" spans="1:16" ht="21" hidden="1" x14ac:dyDescent="0.35">
      <c r="A75" s="256"/>
      <c r="B75" s="257"/>
      <c r="C75" s="258"/>
      <c r="D75" s="268" t="s">
        <v>167</v>
      </c>
      <c r="E75" s="269"/>
      <c r="F75" s="269"/>
      <c r="G75" s="269"/>
      <c r="H75" s="263"/>
      <c r="I75" s="263"/>
      <c r="J75" s="263"/>
      <c r="K75" s="263"/>
      <c r="L75" s="79"/>
      <c r="M75" s="79"/>
      <c r="N75" s="79"/>
      <c r="O75" s="75"/>
    </row>
    <row r="76" spans="1:16" ht="6" hidden="1" customHeight="1" x14ac:dyDescent="0.35">
      <c r="A76" s="259"/>
      <c r="B76" s="260"/>
      <c r="C76" s="261"/>
      <c r="D76" s="81"/>
      <c r="E76" s="211"/>
      <c r="F76" s="82"/>
      <c r="G76" s="82"/>
      <c r="H76" s="82"/>
      <c r="I76" s="82"/>
      <c r="J76" s="82"/>
      <c r="K76" s="82"/>
      <c r="L76" s="82"/>
      <c r="M76" s="82"/>
      <c r="N76" s="82"/>
      <c r="O76" s="76"/>
    </row>
    <row r="77" spans="1:16" ht="26.25" hidden="1" customHeight="1" x14ac:dyDescent="0.25">
      <c r="A77" s="333" t="s">
        <v>153</v>
      </c>
      <c r="B77" s="334"/>
      <c r="C77" s="335"/>
      <c r="D77" s="310" t="s">
        <v>154</v>
      </c>
      <c r="E77" s="311"/>
      <c r="F77" s="311"/>
      <c r="G77" s="311"/>
      <c r="H77" s="311"/>
      <c r="I77" s="311"/>
      <c r="J77" s="311"/>
      <c r="K77" s="311"/>
      <c r="L77" s="311"/>
      <c r="M77" s="311"/>
      <c r="N77" s="311"/>
      <c r="O77" s="312"/>
    </row>
    <row r="78" spans="1:16" ht="38.25" hidden="1" customHeight="1" x14ac:dyDescent="0.25">
      <c r="A78" s="336"/>
      <c r="B78" s="337"/>
      <c r="C78" s="338"/>
      <c r="D78" s="266"/>
      <c r="E78" s="267"/>
      <c r="F78" s="267"/>
      <c r="G78" s="267"/>
      <c r="H78" s="267"/>
      <c r="I78" s="267"/>
      <c r="J78" s="267"/>
      <c r="K78" s="267"/>
      <c r="L78" s="267"/>
      <c r="M78" s="267"/>
      <c r="N78" s="267"/>
      <c r="O78" s="313"/>
    </row>
    <row r="79" spans="1:16" ht="8.25" hidden="1" customHeight="1" x14ac:dyDescent="0.25">
      <c r="A79" s="253" t="s">
        <v>155</v>
      </c>
      <c r="B79" s="254"/>
      <c r="C79" s="255"/>
      <c r="D79" s="83"/>
      <c r="E79" s="208"/>
      <c r="F79" s="84"/>
      <c r="G79" s="84"/>
      <c r="H79" s="84"/>
      <c r="I79" s="84"/>
      <c r="J79" s="84"/>
      <c r="K79" s="84"/>
      <c r="L79" s="84"/>
      <c r="M79" s="84"/>
      <c r="N79" s="84"/>
      <c r="O79" s="85"/>
    </row>
    <row r="80" spans="1:16" ht="21" hidden="1" x14ac:dyDescent="0.35">
      <c r="A80" s="256"/>
      <c r="B80" s="257"/>
      <c r="C80" s="258"/>
      <c r="D80" s="268" t="s">
        <v>168</v>
      </c>
      <c r="E80" s="269"/>
      <c r="F80" s="269"/>
      <c r="G80" s="269"/>
      <c r="H80" s="269"/>
      <c r="I80" s="269"/>
      <c r="J80" s="102"/>
      <c r="K80" s="100">
        <f>IF(D37&gt;G37,D37,I37)</f>
        <v>27.32</v>
      </c>
      <c r="L80" s="79"/>
      <c r="M80" s="79"/>
      <c r="N80" s="79"/>
      <c r="O80" s="219"/>
    </row>
    <row r="81" spans="1:15" ht="21" hidden="1" x14ac:dyDescent="0.35">
      <c r="A81" s="256"/>
      <c r="B81" s="257"/>
      <c r="C81" s="258"/>
      <c r="D81" s="268" t="s">
        <v>174</v>
      </c>
      <c r="E81" s="269"/>
      <c r="F81" s="269"/>
      <c r="G81" s="269"/>
      <c r="H81" s="269"/>
      <c r="I81" s="269"/>
      <c r="J81" s="103"/>
      <c r="K81" s="202">
        <f>C32</f>
        <v>45233</v>
      </c>
      <c r="L81" s="79"/>
      <c r="M81" s="79"/>
      <c r="N81" s="79"/>
      <c r="O81" s="75"/>
    </row>
    <row r="82" spans="1:15" ht="21" hidden="1" x14ac:dyDescent="0.35">
      <c r="A82" s="256"/>
      <c r="B82" s="257"/>
      <c r="C82" s="258"/>
      <c r="D82" s="268" t="s">
        <v>172</v>
      </c>
      <c r="E82" s="269"/>
      <c r="F82" s="269"/>
      <c r="G82" s="269"/>
      <c r="H82" s="269"/>
      <c r="I82" s="269"/>
      <c r="J82" s="102" t="str">
        <f>IF(C31="Fortnight",CHOOSE(ROUNDUP(MOD((C32-DATEVALUE("13-Oct-20")+1)/7,2),0),"","Alt"),"")</f>
        <v>Alt</v>
      </c>
      <c r="K82" s="86" t="str">
        <f>C31</f>
        <v>Fortnight</v>
      </c>
      <c r="L82" s="79"/>
      <c r="M82" s="79"/>
      <c r="N82" s="79"/>
      <c r="O82" s="75"/>
    </row>
    <row r="83" spans="1:15" ht="21" hidden="1" x14ac:dyDescent="0.35">
      <c r="A83" s="256"/>
      <c r="B83" s="257"/>
      <c r="C83" s="258"/>
      <c r="D83" s="268" t="s">
        <v>173</v>
      </c>
      <c r="E83" s="269"/>
      <c r="F83" s="269"/>
      <c r="G83" s="269"/>
      <c r="H83" s="269"/>
      <c r="I83" s="269"/>
      <c r="J83" s="103"/>
      <c r="K83" s="230">
        <f>F32</f>
        <v>6</v>
      </c>
      <c r="L83" s="79"/>
      <c r="M83" s="79"/>
      <c r="N83" s="79"/>
      <c r="O83" s="75"/>
    </row>
    <row r="84" spans="1:15" ht="21" hidden="1" x14ac:dyDescent="0.35">
      <c r="A84" s="256"/>
      <c r="B84" s="257"/>
      <c r="C84" s="258"/>
      <c r="D84" s="126" t="s">
        <v>171</v>
      </c>
      <c r="E84" s="205"/>
      <c r="F84" s="203">
        <f>IF(G37&gt;0,F29,"")</f>
        <v>45324</v>
      </c>
      <c r="G84" s="269" t="s">
        <v>178</v>
      </c>
      <c r="H84" s="269"/>
      <c r="I84" s="269"/>
      <c r="J84" s="106"/>
      <c r="K84" s="231">
        <f>IF(G37&gt;0,G37,0)</f>
        <v>28.46</v>
      </c>
      <c r="L84" s="87"/>
      <c r="M84" s="87"/>
      <c r="N84" s="87"/>
      <c r="O84" s="88"/>
    </row>
    <row r="85" spans="1:15" ht="3.75" hidden="1" customHeight="1" x14ac:dyDescent="0.3">
      <c r="A85" s="259"/>
      <c r="B85" s="260"/>
      <c r="C85" s="261"/>
      <c r="D85" s="47"/>
      <c r="E85" s="212"/>
      <c r="F85" s="89"/>
      <c r="G85" s="89"/>
      <c r="H85" s="89"/>
      <c r="I85" s="89"/>
      <c r="J85" s="89"/>
      <c r="K85" s="89"/>
      <c r="L85" s="89"/>
      <c r="M85" s="89"/>
      <c r="N85" s="89"/>
      <c r="O85" s="90"/>
    </row>
    <row r="86" spans="1:15" ht="21" hidden="1" customHeight="1" x14ac:dyDescent="0.35">
      <c r="A86" s="256" t="s">
        <v>156</v>
      </c>
      <c r="B86" s="257"/>
      <c r="C86" s="258"/>
      <c r="D86" s="91"/>
      <c r="E86" s="213"/>
      <c r="F86" s="92"/>
      <c r="G86" s="92"/>
      <c r="H86" s="92"/>
      <c r="I86" s="92"/>
      <c r="J86" s="92"/>
      <c r="K86" s="92"/>
      <c r="L86" s="92"/>
      <c r="M86" s="92"/>
      <c r="N86" s="92"/>
      <c r="O86" s="93"/>
    </row>
    <row r="87" spans="1:15" ht="21" hidden="1" x14ac:dyDescent="0.35">
      <c r="A87" s="256"/>
      <c r="B87" s="257"/>
      <c r="C87" s="258"/>
      <c r="D87" s="94" t="s">
        <v>176</v>
      </c>
      <c r="E87" s="207"/>
      <c r="F87" s="314"/>
      <c r="G87" s="314"/>
      <c r="H87" s="314"/>
      <c r="I87" s="314"/>
      <c r="J87" s="314"/>
      <c r="K87" s="314"/>
      <c r="L87" s="95" t="s">
        <v>177</v>
      </c>
      <c r="M87" s="105"/>
      <c r="N87" s="87"/>
      <c r="O87" s="88"/>
    </row>
    <row r="88" spans="1:15" ht="15.75" hidden="1" customHeight="1" x14ac:dyDescent="0.25">
      <c r="A88" s="256"/>
      <c r="B88" s="257"/>
      <c r="C88" s="258"/>
      <c r="D88" s="96" t="s">
        <v>157</v>
      </c>
      <c r="E88" s="214"/>
      <c r="F88" s="87"/>
      <c r="G88" s="87"/>
      <c r="H88" s="87"/>
      <c r="I88" s="87"/>
      <c r="J88" s="87"/>
      <c r="K88" s="87"/>
      <c r="L88" s="87"/>
      <c r="M88" s="87"/>
      <c r="N88" s="87"/>
      <c r="O88" s="88"/>
    </row>
    <row r="89" spans="1:15" ht="21" hidden="1" x14ac:dyDescent="0.35">
      <c r="A89" s="256"/>
      <c r="B89" s="257"/>
      <c r="C89" s="258"/>
      <c r="D89" s="94" t="s">
        <v>175</v>
      </c>
      <c r="E89" s="207"/>
      <c r="F89" s="314"/>
      <c r="G89" s="314"/>
      <c r="H89" s="314"/>
      <c r="I89" s="314"/>
      <c r="J89" s="314"/>
      <c r="K89" s="314"/>
      <c r="L89" s="314"/>
      <c r="M89" s="314"/>
      <c r="N89" s="87"/>
      <c r="O89" s="88"/>
    </row>
    <row r="90" spans="1:15" ht="21" hidden="1" x14ac:dyDescent="0.25">
      <c r="A90" s="256"/>
      <c r="B90" s="257"/>
      <c r="C90" s="258"/>
      <c r="D90" s="97"/>
      <c r="E90" s="215"/>
      <c r="F90" s="79"/>
      <c r="G90" s="79"/>
      <c r="H90" s="79"/>
      <c r="I90" s="79"/>
      <c r="J90" s="79"/>
      <c r="K90" s="79"/>
      <c r="L90" s="79"/>
      <c r="M90" s="79"/>
      <c r="N90" s="79"/>
      <c r="O90" s="75"/>
    </row>
    <row r="91" spans="1:15" ht="21" hidden="1" x14ac:dyDescent="0.25">
      <c r="A91" s="315" t="s">
        <v>249</v>
      </c>
      <c r="B91" s="316"/>
      <c r="C91" s="316"/>
      <c r="D91" s="316"/>
      <c r="E91" s="316"/>
      <c r="F91" s="316"/>
      <c r="G91" s="316"/>
      <c r="H91" s="316"/>
      <c r="I91" s="316"/>
      <c r="J91" s="316"/>
      <c r="K91" s="316"/>
      <c r="L91" s="316"/>
      <c r="M91" s="316"/>
      <c r="N91" s="316"/>
      <c r="O91" s="317"/>
    </row>
    <row r="92" spans="1:15" ht="21" hidden="1" x14ac:dyDescent="0.25">
      <c r="A92" s="288" t="s">
        <v>158</v>
      </c>
      <c r="B92" s="288"/>
      <c r="C92" s="288"/>
      <c r="D92" s="286">
        <f>K80-K84</f>
        <v>-1.1400000000000006</v>
      </c>
      <c r="E92" s="287"/>
      <c r="F92" s="287"/>
      <c r="G92" s="287"/>
      <c r="H92" s="287"/>
      <c r="I92" s="287"/>
      <c r="J92" s="287"/>
      <c r="K92" s="287"/>
      <c r="L92" s="287"/>
      <c r="M92" s="287"/>
      <c r="N92" s="287"/>
      <c r="O92" s="287"/>
    </row>
    <row r="93" spans="1:15" hidden="1" x14ac:dyDescent="0.25"/>
  </sheetData>
  <mergeCells count="58">
    <mergeCell ref="D83:I83"/>
    <mergeCell ref="G84:I84"/>
    <mergeCell ref="D82:I82"/>
    <mergeCell ref="A77:C78"/>
    <mergeCell ref="H73:K73"/>
    <mergeCell ref="D80:I80"/>
    <mergeCell ref="H75:K75"/>
    <mergeCell ref="D73:G73"/>
    <mergeCell ref="D74:G74"/>
    <mergeCell ref="D75:G75"/>
    <mergeCell ref="D81:I81"/>
    <mergeCell ref="F4:H4"/>
    <mergeCell ref="I9:J9"/>
    <mergeCell ref="I10:J10"/>
    <mergeCell ref="I11:J11"/>
    <mergeCell ref="K9:N9"/>
    <mergeCell ref="E9:F9"/>
    <mergeCell ref="E10:E13"/>
    <mergeCell ref="F11:F12"/>
    <mergeCell ref="D92:O92"/>
    <mergeCell ref="A79:C85"/>
    <mergeCell ref="A92:C92"/>
    <mergeCell ref="A72:C76"/>
    <mergeCell ref="A59:O61"/>
    <mergeCell ref="A62:O63"/>
    <mergeCell ref="A64:C67"/>
    <mergeCell ref="D64:G64"/>
    <mergeCell ref="D65:G65"/>
    <mergeCell ref="D66:G66"/>
    <mergeCell ref="D77:O78"/>
    <mergeCell ref="A86:C90"/>
    <mergeCell ref="F89:M89"/>
    <mergeCell ref="F87:K87"/>
    <mergeCell ref="A91:O91"/>
    <mergeCell ref="H74:K74"/>
    <mergeCell ref="M14:N14"/>
    <mergeCell ref="C35:D35"/>
    <mergeCell ref="D31:K31"/>
    <mergeCell ref="F35:G35"/>
    <mergeCell ref="I20:J24"/>
    <mergeCell ref="D10:D14"/>
    <mergeCell ref="G32:K32"/>
    <mergeCell ref="D2:I2"/>
    <mergeCell ref="J2:K2"/>
    <mergeCell ref="G29:K29"/>
    <mergeCell ref="A68:C71"/>
    <mergeCell ref="A6:O6"/>
    <mergeCell ref="H69:M69"/>
    <mergeCell ref="H70:M70"/>
    <mergeCell ref="H35:I35"/>
    <mergeCell ref="H66:N66"/>
    <mergeCell ref="H65:N65"/>
    <mergeCell ref="D67:N67"/>
    <mergeCell ref="D69:G69"/>
    <mergeCell ref="D70:G70"/>
    <mergeCell ref="I13:J13"/>
    <mergeCell ref="I14:J14"/>
    <mergeCell ref="K14:L14"/>
  </mergeCells>
  <conditionalFormatting sqref="F32 K83">
    <cfRule type="expression" dxfId="7" priority="9">
      <formula>$C$31="Annual"</formula>
    </cfRule>
    <cfRule type="expression" dxfId="6" priority="10">
      <formula>$C$31="Fortnight"</formula>
    </cfRule>
    <cfRule type="expression" dxfId="5" priority="11">
      <formula>$C$31="Week"</formula>
    </cfRule>
    <cfRule type="expression" dxfId="4" priority="15">
      <formula>$C$31="Month"</formula>
    </cfRule>
  </conditionalFormatting>
  <conditionalFormatting sqref="D84:K84">
    <cfRule type="expression" dxfId="3" priority="12">
      <formula>$K$80=$I$37</formula>
    </cfRule>
  </conditionalFormatting>
  <conditionalFormatting sqref="D31:K31">
    <cfRule type="expression" dxfId="2" priority="2">
      <formula>AND($C$31="Month",NOT(OR(DAY($C$32)=10,DAY($C$32)=25)))</formula>
    </cfRule>
  </conditionalFormatting>
  <conditionalFormatting sqref="G32">
    <cfRule type="expression" dxfId="1" priority="1">
      <formula>AND(OR(F32&lt;4,F32&gt;6),OR($C$31="Week",$C$31="Fortnight"))</formula>
    </cfRule>
  </conditionalFormatting>
  <dataValidations count="1">
    <dataValidation type="custom" allowBlank="1" showInputMessage="1" showErrorMessage="1" error="Payment start date is later than specified due date." sqref="C32">
      <formula1>C32&lt;F29</formula1>
    </dataValidation>
  </dataValidations>
  <printOptions horizontalCentered="1"/>
  <pageMargins left="0.19685039370078741" right="0.19685039370078741" top="0.19685039370078741" bottom="0.19685039370078741" header="0.31496062992125984" footer="0.31496062992125984"/>
  <pageSetup paperSize="9" scale="57" fitToWidth="0" fitToHeight="0" orientation="landscape" r:id="rId1"/>
  <rowBreaks count="1" manualBreakCount="1">
    <brk id="38" max="16383" man="1"/>
  </rowBreaks>
  <drawing r:id="rId2"/>
  <extLst>
    <ext xmlns:x14="http://schemas.microsoft.com/office/spreadsheetml/2009/9/main" uri="{78C0D931-6437-407d-A8EE-F0AAD7539E65}">
      <x14:conditionalFormattings>
        <x14:conditionalFormatting xmlns:xm="http://schemas.microsoft.com/office/excel/2006/main">
          <x14:cfRule type="expression" priority="5" id="{E105FED0-F930-4267-943B-FE4FEE1EB68E}">
            <xm:f>AND($C$31="Annual",$F$29&gt;'Lookup tables'!$F$35)</xm:f>
            <x14:dxf>
              <font>
                <b/>
                <i val="0"/>
                <color theme="0"/>
              </font>
              <fill>
                <patternFill>
                  <bgColor rgb="FFFF0000"/>
                </patternFill>
              </fill>
            </x14:dxf>
          </x14:cfRule>
          <xm:sqref>G29:K29</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'Lookup tables'!$D$18:$D$25</xm:f>
          </x14:formula1>
          <xm:sqref>K15:K19</xm:sqref>
        </x14:dataValidation>
        <x14:dataValidation type="list" allowBlank="1" showInputMessage="1" showErrorMessage="1">
          <x14:formula1>
            <xm:f>'Lookup tables'!$D$29:$D$32</xm:f>
          </x14:formula1>
          <xm:sqref>M15:M19</xm:sqref>
        </x14:dataValidation>
        <x14:dataValidation type="list" allowBlank="1" showInputMessage="1" showErrorMessage="1">
          <x14:formula1>
            <xm:f>'Lookup tables'!$D$54:$D$67</xm:f>
          </x14:formula1>
          <xm:sqref>C15:C19</xm:sqref>
        </x14:dataValidation>
        <x14:dataValidation type="list" allowBlank="1" showInputMessage="1" showErrorMessage="1">
          <x14:formula1>
            <xm:f>'Lookup tables'!$D$42:$D$45</xm:f>
          </x14:formula1>
          <xm:sqref>C31</xm:sqref>
        </x14:dataValidation>
        <x14:dataValidation type="list" allowBlank="1" showInputMessage="1" showErrorMessage="1">
          <x14:formula1>
            <xm:f>'Lookup tables'!$D$35:$D$39</xm:f>
          </x14:formula1>
          <xm:sqref>C29</xm:sqref>
        </x14:dataValidation>
        <x14:dataValidation type="list" allowBlank="1" showInputMessage="1" showErrorMessage="1">
          <x14:formula1>
            <xm:f>'Lookup tables'!$D$48:$D$50</xm:f>
          </x14:formula1>
          <xm:sqref>F10</xm:sqref>
        </x14:dataValidation>
        <x14:dataValidation type="list" allowBlank="1" showInputMessage="1" showErrorMessage="1">
          <x14:formula1>
            <xm:f>'Lookup tables'!$A$2:$A$91</xm:f>
          </x14:formula1>
          <xm:sqref>I11:J11</xm:sqref>
        </x14:dataValidation>
        <x14:dataValidation type="list" allowBlank="1" showInputMessage="1" showErrorMessage="1">
          <x14:formula1>
            <xm:f>'Lookup tables'!$D$2:$D$13</xm:f>
          </x14:formula1>
          <xm:sqref>I14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topLeftCell="A34" workbookViewId="0">
      <selection activeCell="I55" sqref="I55"/>
    </sheetView>
  </sheetViews>
  <sheetFormatPr defaultRowHeight="15" x14ac:dyDescent="0.25"/>
  <cols>
    <col min="1" max="1" width="18.28515625" style="129" customWidth="1"/>
    <col min="2" max="2" width="11.140625" style="129" customWidth="1"/>
    <col min="3" max="3" width="9.140625" style="129"/>
    <col min="4" max="4" width="25" style="129" bestFit="1" customWidth="1"/>
    <col min="5" max="5" width="13.7109375" style="129" bestFit="1" customWidth="1"/>
    <col min="6" max="6" width="11.5703125" style="129" bestFit="1" customWidth="1"/>
    <col min="7" max="7" width="12.5703125" style="129" bestFit="1" customWidth="1"/>
    <col min="8" max="8" width="12.7109375" style="129" customWidth="1"/>
    <col min="9" max="9" width="10.7109375" style="129" bestFit="1" customWidth="1"/>
    <col min="10" max="10" width="9.7109375" style="129" bestFit="1" customWidth="1"/>
    <col min="11" max="11" width="10.7109375" style="129" bestFit="1" customWidth="1"/>
    <col min="12" max="13" width="9.140625" style="129"/>
    <col min="14" max="14" width="9.140625" style="170"/>
    <col min="15" max="16384" width="9.140625" style="129"/>
  </cols>
  <sheetData>
    <row r="1" spans="1:14" ht="15.75" x14ac:dyDescent="0.25">
      <c r="A1" s="127" t="s">
        <v>17</v>
      </c>
      <c r="B1" s="128" t="s">
        <v>18</v>
      </c>
      <c r="D1" s="130" t="s">
        <v>95</v>
      </c>
      <c r="E1" s="131" t="s">
        <v>96</v>
      </c>
      <c r="F1" s="131" t="s">
        <v>97</v>
      </c>
      <c r="G1" s="132" t="s">
        <v>98</v>
      </c>
      <c r="K1" s="133" t="s">
        <v>127</v>
      </c>
      <c r="L1" s="134" t="s">
        <v>128</v>
      </c>
      <c r="M1" s="134" t="s">
        <v>129</v>
      </c>
      <c r="N1" s="135" t="s">
        <v>130</v>
      </c>
    </row>
    <row r="2" spans="1:14" x14ac:dyDescent="0.25">
      <c r="A2" s="136" t="s">
        <v>7</v>
      </c>
      <c r="B2" s="137" t="s">
        <v>7</v>
      </c>
      <c r="D2" s="138" t="s">
        <v>104</v>
      </c>
      <c r="E2" s="139">
        <v>0</v>
      </c>
      <c r="F2" s="140">
        <v>0</v>
      </c>
      <c r="G2" s="141">
        <v>0</v>
      </c>
      <c r="J2" s="222"/>
      <c r="K2" s="142">
        <v>45313</v>
      </c>
      <c r="L2" s="143">
        <v>1</v>
      </c>
      <c r="M2" s="143">
        <v>1</v>
      </c>
      <c r="N2" s="144">
        <v>1.0000000000000002</v>
      </c>
    </row>
    <row r="3" spans="1:14" x14ac:dyDescent="0.25">
      <c r="A3" s="145" t="s">
        <v>268</v>
      </c>
      <c r="B3" s="146">
        <v>4</v>
      </c>
      <c r="D3" s="138" t="s">
        <v>99</v>
      </c>
      <c r="E3" s="139">
        <f>880.56*1.055</f>
        <v>928.99079999999992</v>
      </c>
      <c r="F3" s="139">
        <f>748.48*1.055</f>
        <v>789.64639999999997</v>
      </c>
      <c r="G3" s="147">
        <v>0</v>
      </c>
      <c r="J3" s="222"/>
      <c r="K3" s="142">
        <f>K2+7</f>
        <v>45320</v>
      </c>
      <c r="L3" s="143">
        <v>1</v>
      </c>
      <c r="M3" s="143">
        <v>2</v>
      </c>
      <c r="N3" s="144">
        <v>0.9750000000000002</v>
      </c>
    </row>
    <row r="4" spans="1:14" x14ac:dyDescent="0.25">
      <c r="A4" s="145" t="s">
        <v>19</v>
      </c>
      <c r="B4" s="146">
        <v>2</v>
      </c>
      <c r="D4" s="138" t="s">
        <v>278</v>
      </c>
      <c r="E4" s="139">
        <v>703.42</v>
      </c>
      <c r="F4" s="139">
        <v>597.9</v>
      </c>
      <c r="G4" s="147">
        <v>0</v>
      </c>
      <c r="J4" s="222"/>
      <c r="K4" s="142">
        <f t="shared" ref="K4:K11" si="0">K3+7</f>
        <v>45327</v>
      </c>
      <c r="L4" s="143">
        <v>1</v>
      </c>
      <c r="M4" s="143">
        <v>3</v>
      </c>
      <c r="N4" s="144">
        <v>0.95000000000000018</v>
      </c>
    </row>
    <row r="5" spans="1:14" x14ac:dyDescent="0.25">
      <c r="A5" s="145" t="s">
        <v>21</v>
      </c>
      <c r="B5" s="146">
        <v>3</v>
      </c>
      <c r="D5" s="138" t="s">
        <v>279</v>
      </c>
      <c r="E5" s="139">
        <v>713.72</v>
      </c>
      <c r="F5" s="139">
        <v>606.66</v>
      </c>
      <c r="G5" s="147">
        <v>0</v>
      </c>
      <c r="J5" s="222"/>
      <c r="K5" s="142">
        <f t="shared" si="0"/>
        <v>45334</v>
      </c>
      <c r="L5" s="143">
        <v>1</v>
      </c>
      <c r="M5" s="143">
        <v>4</v>
      </c>
      <c r="N5" s="144">
        <v>0.92500000000000016</v>
      </c>
    </row>
    <row r="6" spans="1:14" x14ac:dyDescent="0.25">
      <c r="A6" s="145" t="s">
        <v>23</v>
      </c>
      <c r="B6" s="146">
        <v>1</v>
      </c>
      <c r="D6" s="138" t="s">
        <v>100</v>
      </c>
      <c r="E6" s="139">
        <f>1285.44*1.055</f>
        <v>1356.1392000000001</v>
      </c>
      <c r="F6" s="139">
        <f>1092.6*1.055</f>
        <v>1152.6929999999998</v>
      </c>
      <c r="G6" s="147">
        <v>0</v>
      </c>
      <c r="J6" s="222"/>
      <c r="K6" s="142">
        <f t="shared" si="0"/>
        <v>45341</v>
      </c>
      <c r="L6" s="143">
        <v>1</v>
      </c>
      <c r="M6" s="143">
        <v>5</v>
      </c>
      <c r="N6" s="144">
        <v>0.90000000000000013</v>
      </c>
    </row>
    <row r="7" spans="1:14" x14ac:dyDescent="0.25">
      <c r="A7" s="145" t="s">
        <v>25</v>
      </c>
      <c r="B7" s="146">
        <v>4</v>
      </c>
      <c r="D7" s="138" t="s">
        <v>280</v>
      </c>
      <c r="E7" s="139">
        <v>1026.8399999999999</v>
      </c>
      <c r="F7" s="139">
        <v>872.82</v>
      </c>
      <c r="G7" s="147">
        <v>0</v>
      </c>
      <c r="J7" s="222"/>
      <c r="K7" s="142">
        <f t="shared" si="0"/>
        <v>45348</v>
      </c>
      <c r="L7" s="143">
        <v>1</v>
      </c>
      <c r="M7" s="143">
        <v>6</v>
      </c>
      <c r="N7" s="144">
        <v>0.87500000000000011</v>
      </c>
    </row>
    <row r="8" spans="1:14" x14ac:dyDescent="0.25">
      <c r="A8" s="145" t="s">
        <v>27</v>
      </c>
      <c r="B8" s="146">
        <v>2</v>
      </c>
      <c r="D8" s="138" t="s">
        <v>281</v>
      </c>
      <c r="E8" s="139">
        <v>1041.9000000000001</v>
      </c>
      <c r="F8" s="139">
        <v>885.61</v>
      </c>
      <c r="G8" s="147">
        <v>0</v>
      </c>
      <c r="J8" s="222"/>
      <c r="K8" s="142">
        <f t="shared" si="0"/>
        <v>45355</v>
      </c>
      <c r="L8" s="143">
        <v>1</v>
      </c>
      <c r="M8" s="143">
        <v>7</v>
      </c>
      <c r="N8" s="144">
        <v>0.85000000000000009</v>
      </c>
    </row>
    <row r="9" spans="1:14" x14ac:dyDescent="0.25">
      <c r="A9" s="145" t="s">
        <v>29</v>
      </c>
      <c r="B9" s="146">
        <v>2</v>
      </c>
      <c r="D9" s="138" t="s">
        <v>101</v>
      </c>
      <c r="E9" s="139">
        <f>1406.44*1.055</f>
        <v>1483.7942</v>
      </c>
      <c r="F9" s="139">
        <f>1195.48*1.055</f>
        <v>1261.2313999999999</v>
      </c>
      <c r="G9" s="147">
        <v>0</v>
      </c>
      <c r="J9" s="222"/>
      <c r="K9" s="142">
        <f t="shared" si="0"/>
        <v>45362</v>
      </c>
      <c r="L9" s="143">
        <v>1</v>
      </c>
      <c r="M9" s="143">
        <v>8</v>
      </c>
      <c r="N9" s="144">
        <v>0.82500000000000007</v>
      </c>
    </row>
    <row r="10" spans="1:14" x14ac:dyDescent="0.25">
      <c r="A10" s="145" t="s">
        <v>31</v>
      </c>
      <c r="B10" s="146">
        <v>3</v>
      </c>
      <c r="D10" s="138" t="s">
        <v>282</v>
      </c>
      <c r="E10" s="139">
        <v>1123.52</v>
      </c>
      <c r="F10" s="139">
        <v>954.99</v>
      </c>
      <c r="G10" s="147">
        <v>0</v>
      </c>
      <c r="J10" s="222"/>
      <c r="K10" s="142">
        <f t="shared" si="0"/>
        <v>45369</v>
      </c>
      <c r="L10" s="143">
        <v>1</v>
      </c>
      <c r="M10" s="143">
        <v>9</v>
      </c>
      <c r="N10" s="144">
        <v>0.8</v>
      </c>
    </row>
    <row r="11" spans="1:14" x14ac:dyDescent="0.25">
      <c r="A11" s="145" t="s">
        <v>33</v>
      </c>
      <c r="B11" s="146">
        <v>2</v>
      </c>
      <c r="D11" s="138" t="s">
        <v>283</v>
      </c>
      <c r="E11" s="139">
        <v>1139.97</v>
      </c>
      <c r="F11" s="139">
        <v>968.97</v>
      </c>
      <c r="G11" s="147">
        <v>0</v>
      </c>
      <c r="J11" s="222"/>
      <c r="K11" s="142">
        <f t="shared" si="0"/>
        <v>45376</v>
      </c>
      <c r="L11" s="148">
        <v>1</v>
      </c>
      <c r="M11" s="148">
        <v>10</v>
      </c>
      <c r="N11" s="144">
        <v>0.77500000000000002</v>
      </c>
    </row>
    <row r="12" spans="1:14" x14ac:dyDescent="0.25">
      <c r="A12" s="145" t="s">
        <v>269</v>
      </c>
      <c r="B12" s="146">
        <v>4</v>
      </c>
      <c r="D12" s="138" t="s">
        <v>102</v>
      </c>
      <c r="E12" s="139">
        <f>1661.04*1.055</f>
        <v>1752.3971999999999</v>
      </c>
      <c r="F12" s="139">
        <f>1411.88*1.055</f>
        <v>1489.5334</v>
      </c>
      <c r="G12" s="147">
        <v>0</v>
      </c>
      <c r="J12" s="222"/>
      <c r="K12" s="142">
        <v>45397</v>
      </c>
      <c r="L12" s="148">
        <v>2</v>
      </c>
      <c r="M12" s="148">
        <v>1</v>
      </c>
      <c r="N12" s="144">
        <v>0.75</v>
      </c>
    </row>
    <row r="13" spans="1:14" x14ac:dyDescent="0.25">
      <c r="A13" s="145" t="s">
        <v>36</v>
      </c>
      <c r="B13" s="146">
        <v>2</v>
      </c>
      <c r="D13" s="138" t="s">
        <v>284</v>
      </c>
      <c r="E13" s="139">
        <v>1326.91</v>
      </c>
      <c r="F13" s="139">
        <v>1127.8699999999999</v>
      </c>
      <c r="G13" s="147">
        <v>0</v>
      </c>
      <c r="J13" s="222"/>
      <c r="K13" s="142">
        <f>K12+7</f>
        <v>45404</v>
      </c>
      <c r="L13" s="148">
        <v>2</v>
      </c>
      <c r="M13" s="148">
        <v>2</v>
      </c>
      <c r="N13" s="144">
        <v>0.72222222222222232</v>
      </c>
    </row>
    <row r="14" spans="1:14" x14ac:dyDescent="0.25">
      <c r="A14" s="145" t="s">
        <v>270</v>
      </c>
      <c r="B14" s="146">
        <v>4</v>
      </c>
      <c r="D14" s="150" t="s">
        <v>285</v>
      </c>
      <c r="E14" s="151">
        <v>1346.28</v>
      </c>
      <c r="F14" s="151">
        <v>1144.3399999999999</v>
      </c>
      <c r="G14" s="152">
        <v>0</v>
      </c>
      <c r="J14" s="222"/>
      <c r="K14" s="142">
        <f t="shared" ref="K14:K20" si="1">K13+7</f>
        <v>45411</v>
      </c>
      <c r="L14" s="148">
        <v>2</v>
      </c>
      <c r="M14" s="148">
        <v>3</v>
      </c>
      <c r="N14" s="144">
        <v>0.69444444444444453</v>
      </c>
    </row>
    <row r="15" spans="1:14" x14ac:dyDescent="0.25">
      <c r="A15" s="145" t="s">
        <v>39</v>
      </c>
      <c r="B15" s="146">
        <v>1</v>
      </c>
      <c r="E15" s="153"/>
      <c r="F15" s="153"/>
      <c r="G15" s="153"/>
      <c r="J15" s="222"/>
      <c r="K15" s="142">
        <f t="shared" si="1"/>
        <v>45418</v>
      </c>
      <c r="L15" s="148">
        <v>2</v>
      </c>
      <c r="M15" s="148">
        <v>4</v>
      </c>
      <c r="N15" s="144">
        <v>0.66666666666666674</v>
      </c>
    </row>
    <row r="16" spans="1:14" x14ac:dyDescent="0.25">
      <c r="A16" s="145" t="s">
        <v>41</v>
      </c>
      <c r="B16" s="146">
        <v>1</v>
      </c>
      <c r="E16" s="153"/>
      <c r="F16" s="153"/>
      <c r="G16" s="153"/>
      <c r="J16" s="222"/>
      <c r="K16" s="142">
        <f t="shared" si="1"/>
        <v>45425</v>
      </c>
      <c r="L16" s="148">
        <v>2</v>
      </c>
      <c r="M16" s="148">
        <v>5</v>
      </c>
      <c r="N16" s="144">
        <v>0.63888888888888895</v>
      </c>
    </row>
    <row r="17" spans="1:14" x14ac:dyDescent="0.25">
      <c r="A17" s="145" t="s">
        <v>271</v>
      </c>
      <c r="B17" s="146">
        <v>4</v>
      </c>
      <c r="D17" s="130" t="s">
        <v>113</v>
      </c>
      <c r="E17" s="154" t="s">
        <v>114</v>
      </c>
      <c r="F17" s="155" t="s">
        <v>115</v>
      </c>
      <c r="G17" s="153"/>
      <c r="J17" s="222"/>
      <c r="K17" s="142">
        <f t="shared" si="1"/>
        <v>45432</v>
      </c>
      <c r="L17" s="148">
        <v>2</v>
      </c>
      <c r="M17" s="148">
        <v>6</v>
      </c>
      <c r="N17" s="144">
        <v>0.61111111111111116</v>
      </c>
    </row>
    <row r="18" spans="1:14" x14ac:dyDescent="0.25">
      <c r="A18" s="145" t="s">
        <v>43</v>
      </c>
      <c r="B18" s="146">
        <v>3</v>
      </c>
      <c r="D18" s="156" t="s">
        <v>7</v>
      </c>
      <c r="E18" s="139">
        <v>0</v>
      </c>
      <c r="F18" s="147">
        <f>E18*30</f>
        <v>0</v>
      </c>
      <c r="G18" s="153"/>
      <c r="J18" s="222"/>
      <c r="K18" s="142">
        <f t="shared" si="1"/>
        <v>45439</v>
      </c>
      <c r="L18" s="148">
        <v>2</v>
      </c>
      <c r="M18" s="148">
        <v>7</v>
      </c>
      <c r="N18" s="144">
        <v>0.58333333333333337</v>
      </c>
    </row>
    <row r="19" spans="1:14" x14ac:dyDescent="0.25">
      <c r="A19" s="145" t="s">
        <v>45</v>
      </c>
      <c r="B19" s="146">
        <v>3</v>
      </c>
      <c r="D19" s="138" t="s">
        <v>116</v>
      </c>
      <c r="E19" s="139">
        <f>17.96*1.055</f>
        <v>18.947800000000001</v>
      </c>
      <c r="F19" s="147">
        <f>E19*30</f>
        <v>568.43399999999997</v>
      </c>
      <c r="G19" s="153"/>
      <c r="H19" s="153"/>
      <c r="J19" s="222"/>
      <c r="K19" s="142">
        <f t="shared" si="1"/>
        <v>45446</v>
      </c>
      <c r="L19" s="148">
        <v>2</v>
      </c>
      <c r="M19" s="148">
        <v>8</v>
      </c>
      <c r="N19" s="144">
        <v>0.55555555555555558</v>
      </c>
    </row>
    <row r="20" spans="1:14" x14ac:dyDescent="0.25">
      <c r="A20" s="145" t="s">
        <v>46</v>
      </c>
      <c r="B20" s="146">
        <v>3</v>
      </c>
      <c r="D20" s="138" t="s">
        <v>117</v>
      </c>
      <c r="E20" s="139">
        <f>15.74*1.055</f>
        <v>16.605699999999999</v>
      </c>
      <c r="F20" s="147">
        <f t="shared" ref="F20:F25" si="2">E20*30</f>
        <v>498.17099999999994</v>
      </c>
      <c r="G20" s="153"/>
      <c r="J20" s="222"/>
      <c r="K20" s="142">
        <f t="shared" si="1"/>
        <v>45453</v>
      </c>
      <c r="L20" s="148">
        <v>2</v>
      </c>
      <c r="M20" s="148">
        <v>9</v>
      </c>
      <c r="N20" s="144">
        <v>0.52777777777777779</v>
      </c>
    </row>
    <row r="21" spans="1:14" x14ac:dyDescent="0.25">
      <c r="A21" s="145" t="s">
        <v>48</v>
      </c>
      <c r="B21" s="146">
        <v>1</v>
      </c>
      <c r="D21" s="156" t="s">
        <v>118</v>
      </c>
      <c r="E21" s="139">
        <f>25.93*1.055</f>
        <v>27.35615</v>
      </c>
      <c r="F21" s="147">
        <f t="shared" si="2"/>
        <v>820.68449999999996</v>
      </c>
      <c r="G21" s="153"/>
      <c r="J21" s="222"/>
      <c r="K21" s="142">
        <v>45481</v>
      </c>
      <c r="L21" s="143">
        <v>3</v>
      </c>
      <c r="M21" s="143">
        <v>1</v>
      </c>
      <c r="N21" s="144">
        <v>0.5</v>
      </c>
    </row>
    <row r="22" spans="1:14" x14ac:dyDescent="0.25">
      <c r="A22" s="145" t="s">
        <v>50</v>
      </c>
      <c r="B22" s="146">
        <v>3</v>
      </c>
      <c r="D22" s="156" t="s">
        <v>119</v>
      </c>
      <c r="E22" s="139">
        <f>30.5*1.055</f>
        <v>32.177499999999995</v>
      </c>
      <c r="F22" s="147">
        <f t="shared" si="2"/>
        <v>965.32499999999982</v>
      </c>
      <c r="G22" s="153"/>
      <c r="J22" s="222"/>
      <c r="K22" s="142">
        <f>K21+7</f>
        <v>45488</v>
      </c>
      <c r="L22" s="143">
        <v>3</v>
      </c>
      <c r="M22" s="143">
        <v>2</v>
      </c>
      <c r="N22" s="144">
        <v>0.4750000000000002</v>
      </c>
    </row>
    <row r="23" spans="1:14" x14ac:dyDescent="0.25">
      <c r="A23" s="145" t="s">
        <v>52</v>
      </c>
      <c r="B23" s="146">
        <v>2</v>
      </c>
      <c r="D23" s="156" t="s">
        <v>120</v>
      </c>
      <c r="E23" s="139">
        <f>40.49*1.055</f>
        <v>42.716949999999997</v>
      </c>
      <c r="F23" s="147">
        <f t="shared" si="2"/>
        <v>1281.5084999999999</v>
      </c>
      <c r="G23" s="153"/>
      <c r="J23" s="222"/>
      <c r="K23" s="142">
        <f t="shared" ref="K23:K30" si="3">K22+7</f>
        <v>45495</v>
      </c>
      <c r="L23" s="143">
        <v>3</v>
      </c>
      <c r="M23" s="143">
        <v>3</v>
      </c>
      <c r="N23" s="144">
        <v>0.45000000000000018</v>
      </c>
    </row>
    <row r="24" spans="1:14" x14ac:dyDescent="0.25">
      <c r="A24" s="145" t="s">
        <v>54</v>
      </c>
      <c r="B24" s="146">
        <v>4</v>
      </c>
      <c r="D24" s="156" t="s">
        <v>121</v>
      </c>
      <c r="E24" s="139">
        <f>52.93*1.055</f>
        <v>55.841149999999999</v>
      </c>
      <c r="F24" s="147">
        <f t="shared" si="2"/>
        <v>1675.2345</v>
      </c>
      <c r="G24" s="153"/>
      <c r="J24" s="222"/>
      <c r="K24" s="142">
        <f t="shared" si="3"/>
        <v>45502</v>
      </c>
      <c r="L24" s="143">
        <v>3</v>
      </c>
      <c r="M24" s="143">
        <v>4</v>
      </c>
      <c r="N24" s="144">
        <v>0.42500000000000016</v>
      </c>
    </row>
    <row r="25" spans="1:14" x14ac:dyDescent="0.25">
      <c r="A25" s="145" t="s">
        <v>56</v>
      </c>
      <c r="B25" s="146">
        <v>2</v>
      </c>
      <c r="D25" s="157" t="s">
        <v>122</v>
      </c>
      <c r="E25" s="151">
        <f>68.08*1.055</f>
        <v>71.824399999999997</v>
      </c>
      <c r="F25" s="152">
        <f t="shared" si="2"/>
        <v>2154.732</v>
      </c>
      <c r="G25" s="153"/>
      <c r="J25" s="222"/>
      <c r="K25" s="142">
        <f t="shared" si="3"/>
        <v>45509</v>
      </c>
      <c r="L25" s="143">
        <v>3</v>
      </c>
      <c r="M25" s="143">
        <v>5</v>
      </c>
      <c r="N25" s="144">
        <v>0.40000000000000013</v>
      </c>
    </row>
    <row r="26" spans="1:14" x14ac:dyDescent="0.25">
      <c r="A26" s="145" t="s">
        <v>58</v>
      </c>
      <c r="B26" s="146">
        <v>3</v>
      </c>
      <c r="E26" s="153"/>
      <c r="F26" s="153"/>
      <c r="G26" s="153"/>
      <c r="J26" s="222"/>
      <c r="K26" s="142">
        <f t="shared" si="3"/>
        <v>45516</v>
      </c>
      <c r="L26" s="143">
        <v>3</v>
      </c>
      <c r="M26" s="143">
        <v>6</v>
      </c>
      <c r="N26" s="144">
        <v>0.37500000000000011</v>
      </c>
    </row>
    <row r="27" spans="1:14" x14ac:dyDescent="0.25">
      <c r="A27" s="145" t="s">
        <v>60</v>
      </c>
      <c r="B27" s="146">
        <v>3</v>
      </c>
      <c r="E27" s="153"/>
      <c r="F27" s="153"/>
      <c r="G27" s="153"/>
      <c r="J27" s="222"/>
      <c r="K27" s="142">
        <f t="shared" si="3"/>
        <v>45523</v>
      </c>
      <c r="L27" s="143">
        <v>3</v>
      </c>
      <c r="M27" s="143">
        <v>7</v>
      </c>
      <c r="N27" s="144">
        <v>0.35000000000000009</v>
      </c>
    </row>
    <row r="28" spans="1:14" x14ac:dyDescent="0.25">
      <c r="A28" s="145" t="s">
        <v>62</v>
      </c>
      <c r="B28" s="146">
        <v>3</v>
      </c>
      <c r="D28" s="130" t="s">
        <v>112</v>
      </c>
      <c r="E28" s="154" t="s">
        <v>123</v>
      </c>
      <c r="F28" s="155" t="s">
        <v>115</v>
      </c>
      <c r="G28" s="153"/>
      <c r="J28" s="222"/>
      <c r="K28" s="142">
        <f t="shared" si="3"/>
        <v>45530</v>
      </c>
      <c r="L28" s="143">
        <v>3</v>
      </c>
      <c r="M28" s="143">
        <v>8</v>
      </c>
      <c r="N28" s="144">
        <v>0.32500000000000007</v>
      </c>
    </row>
    <row r="29" spans="1:14" x14ac:dyDescent="0.25">
      <c r="A29" s="145" t="s">
        <v>64</v>
      </c>
      <c r="B29" s="146">
        <v>2</v>
      </c>
      <c r="D29" s="156" t="s">
        <v>7</v>
      </c>
      <c r="E29" s="153">
        <v>0</v>
      </c>
      <c r="F29" s="147">
        <f>E29*4</f>
        <v>0</v>
      </c>
      <c r="G29" s="153"/>
      <c r="J29" s="222"/>
      <c r="K29" s="142">
        <f t="shared" si="3"/>
        <v>45537</v>
      </c>
      <c r="L29" s="143">
        <v>3</v>
      </c>
      <c r="M29" s="143">
        <v>9</v>
      </c>
      <c r="N29" s="144">
        <v>0.30000000000000004</v>
      </c>
    </row>
    <row r="30" spans="1:14" x14ac:dyDescent="0.25">
      <c r="A30" s="145" t="s">
        <v>66</v>
      </c>
      <c r="B30" s="146">
        <v>2</v>
      </c>
      <c r="D30" s="156" t="s">
        <v>124</v>
      </c>
      <c r="E30" s="139">
        <f>5.67*1.055</f>
        <v>5.9818499999999997</v>
      </c>
      <c r="F30" s="147">
        <f>E30*4</f>
        <v>23.927399999999999</v>
      </c>
      <c r="G30" s="153"/>
      <c r="J30" s="222"/>
      <c r="K30" s="142">
        <f t="shared" si="3"/>
        <v>45544</v>
      </c>
      <c r="L30" s="143">
        <v>3</v>
      </c>
      <c r="M30" s="148">
        <v>10</v>
      </c>
      <c r="N30" s="144">
        <v>0.27500000000000002</v>
      </c>
    </row>
    <row r="31" spans="1:14" x14ac:dyDescent="0.25">
      <c r="A31" s="145" t="s">
        <v>68</v>
      </c>
      <c r="B31" s="146">
        <v>3</v>
      </c>
      <c r="D31" s="156" t="s">
        <v>125</v>
      </c>
      <c r="E31" s="139">
        <f>61.92*1.055</f>
        <v>65.325599999999994</v>
      </c>
      <c r="F31" s="147">
        <f t="shared" ref="F31:F32" si="4">E31*4</f>
        <v>261.30239999999998</v>
      </c>
      <c r="G31" s="153"/>
      <c r="J31" s="222"/>
      <c r="K31" s="142">
        <v>45565</v>
      </c>
      <c r="L31" s="143">
        <v>4</v>
      </c>
      <c r="M31" s="143">
        <v>1</v>
      </c>
      <c r="N31" s="144">
        <v>0.25</v>
      </c>
    </row>
    <row r="32" spans="1:14" x14ac:dyDescent="0.25">
      <c r="A32" s="145" t="s">
        <v>70</v>
      </c>
      <c r="B32" s="146">
        <v>3</v>
      </c>
      <c r="D32" s="157" t="s">
        <v>126</v>
      </c>
      <c r="E32" s="151">
        <f>73.17*1.055</f>
        <v>77.19435</v>
      </c>
      <c r="F32" s="152">
        <f t="shared" si="4"/>
        <v>308.7774</v>
      </c>
      <c r="G32" s="153"/>
      <c r="J32" s="222"/>
      <c r="K32" s="142">
        <f>K31+7</f>
        <v>45572</v>
      </c>
      <c r="L32" s="143">
        <v>4</v>
      </c>
      <c r="M32" s="143">
        <v>2</v>
      </c>
      <c r="N32" s="144">
        <v>0.22222222222222227</v>
      </c>
    </row>
    <row r="33" spans="1:14" x14ac:dyDescent="0.25">
      <c r="A33" s="145" t="s">
        <v>72</v>
      </c>
      <c r="B33" s="146">
        <v>2</v>
      </c>
      <c r="J33" s="222"/>
      <c r="K33" s="142">
        <f t="shared" ref="K33:K39" si="5">K32+7</f>
        <v>45579</v>
      </c>
      <c r="L33" s="143">
        <v>4</v>
      </c>
      <c r="M33" s="143">
        <v>3</v>
      </c>
      <c r="N33" s="144">
        <v>0.19444444444444448</v>
      </c>
    </row>
    <row r="34" spans="1:14" x14ac:dyDescent="0.25">
      <c r="A34" s="145" t="s">
        <v>74</v>
      </c>
      <c r="B34" s="146">
        <v>3</v>
      </c>
      <c r="D34" s="158" t="s">
        <v>128</v>
      </c>
      <c r="E34" s="225" t="s">
        <v>147</v>
      </c>
      <c r="F34" s="159" t="s">
        <v>134</v>
      </c>
      <c r="H34" s="160" t="s">
        <v>169</v>
      </c>
      <c r="J34" s="222"/>
      <c r="K34" s="142">
        <f t="shared" si="5"/>
        <v>45586</v>
      </c>
      <c r="L34" s="143">
        <v>4</v>
      </c>
      <c r="M34" s="143">
        <v>4</v>
      </c>
      <c r="N34" s="144">
        <v>0.16666666666666669</v>
      </c>
    </row>
    <row r="35" spans="1:14" x14ac:dyDescent="0.25">
      <c r="A35" s="145" t="s">
        <v>75</v>
      </c>
      <c r="B35" s="146">
        <v>1</v>
      </c>
      <c r="D35" s="161">
        <v>1</v>
      </c>
      <c r="E35" s="161">
        <v>1</v>
      </c>
      <c r="F35" s="162">
        <v>45324</v>
      </c>
      <c r="H35" s="227" t="s">
        <v>170</v>
      </c>
      <c r="J35" s="222"/>
      <c r="K35" s="142">
        <f t="shared" si="5"/>
        <v>45593</v>
      </c>
      <c r="L35" s="143">
        <v>4</v>
      </c>
      <c r="M35" s="143">
        <v>5</v>
      </c>
      <c r="N35" s="144">
        <v>0.1388888888888889</v>
      </c>
    </row>
    <row r="36" spans="1:14" x14ac:dyDescent="0.25">
      <c r="A36" s="145" t="s">
        <v>77</v>
      </c>
      <c r="B36" s="146">
        <v>1</v>
      </c>
      <c r="D36" s="161">
        <v>2</v>
      </c>
      <c r="E36" s="161">
        <v>2</v>
      </c>
      <c r="F36" s="162">
        <v>45408</v>
      </c>
      <c r="H36" s="228" t="s">
        <v>264</v>
      </c>
      <c r="J36" s="163"/>
      <c r="K36" s="142">
        <f t="shared" si="5"/>
        <v>45600</v>
      </c>
      <c r="L36" s="143">
        <v>4</v>
      </c>
      <c r="M36" s="143">
        <v>6</v>
      </c>
      <c r="N36" s="144">
        <v>0.1111111111111111</v>
      </c>
    </row>
    <row r="37" spans="1:14" x14ac:dyDescent="0.25">
      <c r="A37" s="145" t="s">
        <v>243</v>
      </c>
      <c r="B37" s="146">
        <v>4</v>
      </c>
      <c r="D37" s="164">
        <v>3</v>
      </c>
      <c r="E37" s="164">
        <v>3</v>
      </c>
      <c r="F37" s="162">
        <v>45492</v>
      </c>
      <c r="H37" s="228" t="s">
        <v>265</v>
      </c>
      <c r="J37" s="163"/>
      <c r="K37" s="142">
        <f t="shared" si="5"/>
        <v>45607</v>
      </c>
      <c r="L37" s="143">
        <v>4</v>
      </c>
      <c r="M37" s="143">
        <v>7</v>
      </c>
      <c r="N37" s="144">
        <v>8.3333333333333329E-2</v>
      </c>
    </row>
    <row r="38" spans="1:14" x14ac:dyDescent="0.25">
      <c r="A38" s="145" t="s">
        <v>272</v>
      </c>
      <c r="B38" s="146">
        <v>4</v>
      </c>
      <c r="D38" s="226">
        <v>4</v>
      </c>
      <c r="E38" s="164">
        <v>4</v>
      </c>
      <c r="F38" s="162">
        <v>45576</v>
      </c>
      <c r="H38" s="226" t="s">
        <v>266</v>
      </c>
      <c r="J38" s="163"/>
      <c r="K38" s="142">
        <f t="shared" si="5"/>
        <v>45614</v>
      </c>
      <c r="L38" s="143">
        <v>4</v>
      </c>
      <c r="M38" s="143">
        <v>8</v>
      </c>
      <c r="N38" s="144">
        <v>5.5555555555555552E-2</v>
      </c>
    </row>
    <row r="39" spans="1:14" x14ac:dyDescent="0.25">
      <c r="A39" s="145" t="s">
        <v>80</v>
      </c>
      <c r="B39" s="146">
        <v>3</v>
      </c>
      <c r="D39" s="165" t="s">
        <v>263</v>
      </c>
      <c r="E39" s="165">
        <v>4</v>
      </c>
      <c r="F39" s="166">
        <v>45275</v>
      </c>
      <c r="H39" s="226">
        <v>10</v>
      </c>
      <c r="J39" s="163"/>
      <c r="K39" s="204">
        <f t="shared" si="5"/>
        <v>45621</v>
      </c>
      <c r="L39" s="167">
        <v>4</v>
      </c>
      <c r="M39" s="167">
        <v>9</v>
      </c>
      <c r="N39" s="168">
        <v>2.7777777777777776E-2</v>
      </c>
    </row>
    <row r="40" spans="1:14" x14ac:dyDescent="0.25">
      <c r="A40" s="145" t="s">
        <v>82</v>
      </c>
      <c r="B40" s="146">
        <v>4</v>
      </c>
      <c r="H40" s="226">
        <v>25</v>
      </c>
      <c r="J40" s="163"/>
      <c r="K40" s="149"/>
      <c r="M40" s="169"/>
    </row>
    <row r="41" spans="1:14" x14ac:dyDescent="0.25">
      <c r="A41" s="145" t="s">
        <v>83</v>
      </c>
      <c r="B41" s="146">
        <v>2</v>
      </c>
      <c r="D41" s="158" t="s">
        <v>137</v>
      </c>
      <c r="E41" s="159" t="s">
        <v>147</v>
      </c>
      <c r="H41" s="226">
        <v>2021</v>
      </c>
      <c r="J41" s="163"/>
      <c r="K41" s="149"/>
    </row>
    <row r="42" spans="1:14" x14ac:dyDescent="0.25">
      <c r="A42" s="145" t="s">
        <v>83</v>
      </c>
      <c r="B42" s="146"/>
      <c r="D42" s="156" t="s">
        <v>129</v>
      </c>
      <c r="E42" s="171">
        <v>1</v>
      </c>
      <c r="H42" s="229">
        <v>2022</v>
      </c>
      <c r="K42" s="149"/>
    </row>
    <row r="43" spans="1:14" x14ac:dyDescent="0.25">
      <c r="A43" s="145" t="s">
        <v>85</v>
      </c>
      <c r="B43" s="146">
        <v>3</v>
      </c>
      <c r="D43" s="156" t="s">
        <v>223</v>
      </c>
      <c r="E43" s="171">
        <v>2</v>
      </c>
      <c r="J43" s="1"/>
    </row>
    <row r="44" spans="1:14" x14ac:dyDescent="0.25">
      <c r="A44" s="145" t="s">
        <v>86</v>
      </c>
      <c r="B44" s="146">
        <v>2</v>
      </c>
      <c r="D44" s="156" t="s">
        <v>224</v>
      </c>
      <c r="E44" s="171">
        <v>3</v>
      </c>
    </row>
    <row r="45" spans="1:14" x14ac:dyDescent="0.25">
      <c r="A45" s="145" t="s">
        <v>88</v>
      </c>
      <c r="B45" s="146">
        <v>2</v>
      </c>
      <c r="D45" s="157" t="s">
        <v>263</v>
      </c>
      <c r="E45" s="172">
        <v>4</v>
      </c>
    </row>
    <row r="46" spans="1:14" x14ac:dyDescent="0.25">
      <c r="A46" s="145" t="s">
        <v>90</v>
      </c>
      <c r="B46" s="146">
        <v>3</v>
      </c>
    </row>
    <row r="47" spans="1:14" x14ac:dyDescent="0.25">
      <c r="A47" s="145" t="s">
        <v>91</v>
      </c>
      <c r="B47" s="146">
        <v>3</v>
      </c>
      <c r="D47" s="209" t="s">
        <v>145</v>
      </c>
      <c r="E47" s="210" t="s">
        <v>147</v>
      </c>
    </row>
    <row r="48" spans="1:14" x14ac:dyDescent="0.25">
      <c r="A48" s="145" t="s">
        <v>93</v>
      </c>
      <c r="B48" s="146">
        <v>3</v>
      </c>
      <c r="D48" s="173" t="s">
        <v>146</v>
      </c>
      <c r="E48" s="223">
        <v>1</v>
      </c>
    </row>
    <row r="49" spans="1:8" x14ac:dyDescent="0.25">
      <c r="A49" s="145" t="s">
        <v>20</v>
      </c>
      <c r="B49" s="146">
        <v>4</v>
      </c>
      <c r="D49" s="156" t="s">
        <v>261</v>
      </c>
      <c r="E49" s="171">
        <v>2</v>
      </c>
    </row>
    <row r="50" spans="1:8" x14ac:dyDescent="0.25">
      <c r="A50" s="145" t="s">
        <v>22</v>
      </c>
      <c r="B50" s="146">
        <v>3</v>
      </c>
      <c r="D50" s="157" t="s">
        <v>252</v>
      </c>
      <c r="E50" s="224">
        <v>3</v>
      </c>
    </row>
    <row r="51" spans="1:8" x14ac:dyDescent="0.25">
      <c r="A51" s="145" t="s">
        <v>24</v>
      </c>
      <c r="B51" s="146">
        <v>2</v>
      </c>
    </row>
    <row r="52" spans="1:8" x14ac:dyDescent="0.25">
      <c r="A52" s="145" t="s">
        <v>26</v>
      </c>
      <c r="B52" s="146">
        <v>4</v>
      </c>
      <c r="D52" s="339" t="s">
        <v>298</v>
      </c>
      <c r="E52" s="340"/>
      <c r="F52" s="340"/>
      <c r="G52" s="340"/>
      <c r="H52" s="341"/>
    </row>
    <row r="53" spans="1:8" ht="26.25" x14ac:dyDescent="0.25">
      <c r="A53" s="145" t="s">
        <v>28</v>
      </c>
      <c r="B53" s="146">
        <v>3</v>
      </c>
      <c r="D53" s="174" t="s">
        <v>12</v>
      </c>
      <c r="E53" s="174" t="s">
        <v>14</v>
      </c>
      <c r="F53" s="174" t="s">
        <v>15</v>
      </c>
      <c r="G53" s="174" t="s">
        <v>16</v>
      </c>
      <c r="H53" s="174" t="s">
        <v>301</v>
      </c>
    </row>
    <row r="54" spans="1:8" x14ac:dyDescent="0.25">
      <c r="A54" s="145" t="s">
        <v>30</v>
      </c>
      <c r="B54" s="146">
        <v>3</v>
      </c>
      <c r="D54" s="175" t="s">
        <v>7</v>
      </c>
      <c r="E54" s="176">
        <v>0</v>
      </c>
      <c r="F54" s="176">
        <v>0</v>
      </c>
      <c r="G54" s="176">
        <v>0</v>
      </c>
      <c r="H54" s="176">
        <v>0</v>
      </c>
    </row>
    <row r="55" spans="1:8" x14ac:dyDescent="0.25">
      <c r="A55" s="145" t="s">
        <v>32</v>
      </c>
      <c r="B55" s="146">
        <v>2</v>
      </c>
      <c r="D55" s="177" t="s">
        <v>13</v>
      </c>
      <c r="E55" s="239">
        <v>5216</v>
      </c>
      <c r="F55" s="239">
        <f>ROUNDUP(E55*0.85,2)</f>
        <v>4433.6000000000004</v>
      </c>
      <c r="G55" s="239">
        <f>ROUNDUP(E55*0.35,2)</f>
        <v>1825.6</v>
      </c>
      <c r="H55" s="178">
        <v>0</v>
      </c>
    </row>
    <row r="56" spans="1:8" x14ac:dyDescent="0.25">
      <c r="A56" s="145" t="s">
        <v>34</v>
      </c>
      <c r="B56" s="146">
        <v>4</v>
      </c>
      <c r="D56" s="177">
        <v>1</v>
      </c>
      <c r="E56" s="239">
        <v>5967</v>
      </c>
      <c r="F56" s="239">
        <f t="shared" ref="F56:F67" si="6">ROUNDUP(E56*0.85,2)</f>
        <v>5071.95</v>
      </c>
      <c r="G56" s="239">
        <f t="shared" ref="G56:G67" si="7">ROUNDUP(E56*0.35,2)</f>
        <v>2088.4499999999998</v>
      </c>
      <c r="H56" s="178">
        <v>0</v>
      </c>
    </row>
    <row r="57" spans="1:8" x14ac:dyDescent="0.25">
      <c r="A57" s="145" t="s">
        <v>35</v>
      </c>
      <c r="B57" s="146">
        <v>2</v>
      </c>
      <c r="D57" s="177">
        <v>2</v>
      </c>
      <c r="E57" s="239">
        <v>6251</v>
      </c>
      <c r="F57" s="239">
        <f t="shared" si="6"/>
        <v>5313.35</v>
      </c>
      <c r="G57" s="239">
        <f t="shared" si="7"/>
        <v>2187.85</v>
      </c>
      <c r="H57" s="178">
        <v>0</v>
      </c>
    </row>
    <row r="58" spans="1:8" x14ac:dyDescent="0.25">
      <c r="A58" s="145" t="s">
        <v>37</v>
      </c>
      <c r="B58" s="146">
        <v>3</v>
      </c>
      <c r="D58" s="177">
        <v>3</v>
      </c>
      <c r="E58" s="239">
        <v>6384</v>
      </c>
      <c r="F58" s="239">
        <f t="shared" si="6"/>
        <v>5426.4</v>
      </c>
      <c r="G58" s="239">
        <f t="shared" si="7"/>
        <v>2234.4</v>
      </c>
      <c r="H58" s="178">
        <v>0</v>
      </c>
    </row>
    <row r="59" spans="1:8" x14ac:dyDescent="0.25">
      <c r="A59" s="145" t="s">
        <v>38</v>
      </c>
      <c r="B59" s="146">
        <v>3</v>
      </c>
      <c r="D59" s="177">
        <v>4</v>
      </c>
      <c r="E59" s="239">
        <v>6830</v>
      </c>
      <c r="F59" s="239">
        <f t="shared" si="6"/>
        <v>5805.5</v>
      </c>
      <c r="G59" s="239">
        <f t="shared" si="7"/>
        <v>2390.5</v>
      </c>
      <c r="H59" s="178">
        <v>0</v>
      </c>
    </row>
    <row r="60" spans="1:8" x14ac:dyDescent="0.25">
      <c r="A60" s="145" t="s">
        <v>40</v>
      </c>
      <c r="B60" s="146">
        <v>3</v>
      </c>
      <c r="D60" s="177">
        <v>5</v>
      </c>
      <c r="E60" s="239">
        <v>6900</v>
      </c>
      <c r="F60" s="239">
        <f t="shared" si="6"/>
        <v>5865</v>
      </c>
      <c r="G60" s="239">
        <f t="shared" si="7"/>
        <v>2415</v>
      </c>
      <c r="H60" s="178">
        <v>0</v>
      </c>
    </row>
    <row r="61" spans="1:8" x14ac:dyDescent="0.25">
      <c r="A61" s="145" t="s">
        <v>42</v>
      </c>
      <c r="B61" s="146">
        <v>3</v>
      </c>
      <c r="D61" s="177">
        <v>6</v>
      </c>
      <c r="E61" s="239">
        <v>6937</v>
      </c>
      <c r="F61" s="239">
        <f t="shared" si="6"/>
        <v>5896.45</v>
      </c>
      <c r="G61" s="239">
        <f t="shared" si="7"/>
        <v>2427.9499999999998</v>
      </c>
      <c r="H61" s="178">
        <v>0</v>
      </c>
    </row>
    <row r="62" spans="1:8" x14ac:dyDescent="0.25">
      <c r="A62" s="145" t="s">
        <v>44</v>
      </c>
      <c r="B62" s="146">
        <v>3</v>
      </c>
      <c r="D62" s="177">
        <v>7</v>
      </c>
      <c r="E62" s="239">
        <v>7814</v>
      </c>
      <c r="F62" s="239">
        <f t="shared" si="6"/>
        <v>6641.9</v>
      </c>
      <c r="G62" s="239">
        <f t="shared" si="7"/>
        <v>2734.9</v>
      </c>
      <c r="H62" s="178">
        <v>0</v>
      </c>
    </row>
    <row r="63" spans="1:8" x14ac:dyDescent="0.25">
      <c r="A63" s="145" t="s">
        <v>273</v>
      </c>
      <c r="B63" s="146">
        <v>4</v>
      </c>
      <c r="D63" s="177">
        <v>8</v>
      </c>
      <c r="E63" s="239">
        <v>8690</v>
      </c>
      <c r="F63" s="239">
        <f t="shared" si="6"/>
        <v>7386.5</v>
      </c>
      <c r="G63" s="239">
        <f t="shared" si="7"/>
        <v>3041.5</v>
      </c>
      <c r="H63" s="178">
        <v>0</v>
      </c>
    </row>
    <row r="64" spans="1:8" x14ac:dyDescent="0.25">
      <c r="A64" s="145" t="s">
        <v>47</v>
      </c>
      <c r="B64" s="146">
        <v>4</v>
      </c>
      <c r="D64" s="177">
        <v>9</v>
      </c>
      <c r="E64" s="239">
        <v>9583</v>
      </c>
      <c r="F64" s="239">
        <f t="shared" si="6"/>
        <v>8145.55</v>
      </c>
      <c r="G64" s="239">
        <f t="shared" si="7"/>
        <v>3354.05</v>
      </c>
      <c r="H64" s="178">
        <v>0</v>
      </c>
    </row>
    <row r="65" spans="1:8" x14ac:dyDescent="0.25">
      <c r="A65" s="145" t="s">
        <v>49</v>
      </c>
      <c r="B65" s="146">
        <v>4</v>
      </c>
      <c r="D65" s="177">
        <v>10</v>
      </c>
      <c r="E65" s="239">
        <v>9390</v>
      </c>
      <c r="F65" s="239">
        <f t="shared" si="6"/>
        <v>7981.5</v>
      </c>
      <c r="G65" s="239">
        <f t="shared" si="7"/>
        <v>3286.5</v>
      </c>
      <c r="H65" s="178">
        <v>0</v>
      </c>
    </row>
    <row r="66" spans="1:8" x14ac:dyDescent="0.25">
      <c r="A66" s="145" t="s">
        <v>51</v>
      </c>
      <c r="B66" s="146">
        <v>4</v>
      </c>
      <c r="D66" s="177">
        <v>11</v>
      </c>
      <c r="E66" s="239">
        <v>10036</v>
      </c>
      <c r="F66" s="239">
        <f t="shared" si="6"/>
        <v>8530.6</v>
      </c>
      <c r="G66" s="239">
        <f t="shared" si="7"/>
        <v>3512.6</v>
      </c>
      <c r="H66" s="178">
        <v>0</v>
      </c>
    </row>
    <row r="67" spans="1:8" x14ac:dyDescent="0.25">
      <c r="A67" s="145" t="s">
        <v>53</v>
      </c>
      <c r="B67" s="146">
        <v>3</v>
      </c>
      <c r="D67" s="177">
        <v>12</v>
      </c>
      <c r="E67" s="239">
        <v>10052</v>
      </c>
      <c r="F67" s="239">
        <f t="shared" si="6"/>
        <v>8544.2000000000007</v>
      </c>
      <c r="G67" s="239">
        <f t="shared" si="7"/>
        <v>3518.2</v>
      </c>
      <c r="H67" s="178">
        <v>0</v>
      </c>
    </row>
    <row r="68" spans="1:8" x14ac:dyDescent="0.25">
      <c r="A68" s="145" t="s">
        <v>55</v>
      </c>
      <c r="B68" s="146">
        <v>1</v>
      </c>
    </row>
    <row r="69" spans="1:8" x14ac:dyDescent="0.25">
      <c r="A69" s="145" t="s">
        <v>57</v>
      </c>
      <c r="B69" s="146">
        <v>2</v>
      </c>
    </row>
    <row r="70" spans="1:8" x14ac:dyDescent="0.25">
      <c r="A70" s="145" t="s">
        <v>59</v>
      </c>
      <c r="B70" s="146">
        <v>2</v>
      </c>
    </row>
    <row r="71" spans="1:8" x14ac:dyDescent="0.25">
      <c r="A71" s="145" t="s">
        <v>61</v>
      </c>
      <c r="B71" s="146">
        <v>3</v>
      </c>
    </row>
    <row r="72" spans="1:8" x14ac:dyDescent="0.25">
      <c r="A72" s="145" t="s">
        <v>63</v>
      </c>
      <c r="B72" s="146">
        <v>2</v>
      </c>
    </row>
    <row r="73" spans="1:8" x14ac:dyDescent="0.25">
      <c r="A73" s="145" t="s">
        <v>65</v>
      </c>
      <c r="B73" s="146">
        <v>2</v>
      </c>
    </row>
    <row r="74" spans="1:8" x14ac:dyDescent="0.25">
      <c r="A74" s="145" t="s">
        <v>67</v>
      </c>
      <c r="B74" s="146">
        <v>3</v>
      </c>
    </row>
    <row r="75" spans="1:8" x14ac:dyDescent="0.25">
      <c r="A75" s="145" t="s">
        <v>69</v>
      </c>
      <c r="B75" s="146">
        <v>3</v>
      </c>
    </row>
    <row r="76" spans="1:8" x14ac:dyDescent="0.25">
      <c r="A76" s="145" t="s">
        <v>244</v>
      </c>
      <c r="B76" s="146">
        <v>4</v>
      </c>
    </row>
    <row r="77" spans="1:8" x14ac:dyDescent="0.25">
      <c r="A77" s="145" t="s">
        <v>71</v>
      </c>
      <c r="B77" s="146">
        <v>2</v>
      </c>
    </row>
    <row r="78" spans="1:8" x14ac:dyDescent="0.25">
      <c r="A78" s="145" t="s">
        <v>73</v>
      </c>
      <c r="B78" s="146">
        <v>3</v>
      </c>
    </row>
    <row r="79" spans="1:8" x14ac:dyDescent="0.25">
      <c r="A79" s="145" t="s">
        <v>274</v>
      </c>
      <c r="B79" s="146">
        <v>2</v>
      </c>
    </row>
    <row r="80" spans="1:8" x14ac:dyDescent="0.25">
      <c r="A80" s="145" t="s">
        <v>245</v>
      </c>
      <c r="B80" s="146">
        <v>4</v>
      </c>
    </row>
    <row r="81" spans="1:2" x14ac:dyDescent="0.25">
      <c r="A81" s="145" t="s">
        <v>76</v>
      </c>
      <c r="B81" s="146">
        <v>2</v>
      </c>
    </row>
    <row r="82" spans="1:2" x14ac:dyDescent="0.25">
      <c r="A82" s="145" t="s">
        <v>78</v>
      </c>
      <c r="B82" s="146">
        <v>2</v>
      </c>
    </row>
    <row r="83" spans="1:2" x14ac:dyDescent="0.25">
      <c r="A83" s="145" t="s">
        <v>79</v>
      </c>
      <c r="B83" s="146">
        <v>2</v>
      </c>
    </row>
    <row r="84" spans="1:2" x14ac:dyDescent="0.25">
      <c r="A84" s="145" t="s">
        <v>81</v>
      </c>
      <c r="B84" s="146">
        <v>3</v>
      </c>
    </row>
    <row r="85" spans="1:2" x14ac:dyDescent="0.25">
      <c r="A85" s="145" t="s">
        <v>84</v>
      </c>
      <c r="B85" s="146">
        <v>1</v>
      </c>
    </row>
    <row r="86" spans="1:2" x14ac:dyDescent="0.25">
      <c r="A86" s="145" t="s">
        <v>275</v>
      </c>
      <c r="B86" s="146">
        <v>4</v>
      </c>
    </row>
    <row r="87" spans="1:2" x14ac:dyDescent="0.25">
      <c r="A87" s="145" t="s">
        <v>87</v>
      </c>
      <c r="B87" s="146">
        <v>3</v>
      </c>
    </row>
    <row r="88" spans="1:2" x14ac:dyDescent="0.25">
      <c r="A88" s="145" t="s">
        <v>89</v>
      </c>
      <c r="B88" s="146">
        <v>2</v>
      </c>
    </row>
    <row r="89" spans="1:2" x14ac:dyDescent="0.25">
      <c r="A89" s="138" t="s">
        <v>276</v>
      </c>
      <c r="B89" s="146">
        <v>4</v>
      </c>
    </row>
    <row r="90" spans="1:2" x14ac:dyDescent="0.25">
      <c r="A90" s="138" t="s">
        <v>92</v>
      </c>
      <c r="B90" s="146">
        <v>3</v>
      </c>
    </row>
    <row r="91" spans="1:2" x14ac:dyDescent="0.25">
      <c r="A91" s="150" t="s">
        <v>94</v>
      </c>
      <c r="B91" s="179">
        <v>3</v>
      </c>
    </row>
  </sheetData>
  <mergeCells count="1">
    <mergeCell ref="D52:H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6"/>
  <sheetViews>
    <sheetView zoomScaleNormal="100" workbookViewId="0">
      <selection activeCell="E13" sqref="E13"/>
    </sheetView>
  </sheetViews>
  <sheetFormatPr defaultRowHeight="15" x14ac:dyDescent="0.25"/>
  <cols>
    <col min="1" max="1" width="29.7109375" style="108" customWidth="1"/>
    <col min="2" max="2" width="104.42578125" customWidth="1"/>
    <col min="3" max="3" width="9.140625" customWidth="1"/>
  </cols>
  <sheetData>
    <row r="1" spans="1:8" ht="15" customHeight="1" x14ac:dyDescent="0.25">
      <c r="B1" s="345" t="s">
        <v>159</v>
      </c>
    </row>
    <row r="2" spans="1:8" ht="15" customHeight="1" x14ac:dyDescent="0.25">
      <c r="B2" s="345"/>
    </row>
    <row r="3" spans="1:8" ht="8.25" customHeight="1" x14ac:dyDescent="0.25">
      <c r="B3" s="345"/>
    </row>
    <row r="4" spans="1:8" ht="15" customHeight="1" x14ac:dyDescent="0.25">
      <c r="B4" s="346">
        <v>2023</v>
      </c>
    </row>
    <row r="5" spans="1:8" ht="15" customHeight="1" x14ac:dyDescent="0.25">
      <c r="B5" s="346"/>
    </row>
    <row r="6" spans="1:8" ht="15" customHeight="1" x14ac:dyDescent="0.25">
      <c r="B6" s="347" t="s">
        <v>148</v>
      </c>
    </row>
    <row r="7" spans="1:8" ht="15" customHeight="1" x14ac:dyDescent="0.25">
      <c r="A7" s="109"/>
      <c r="B7" s="347"/>
    </row>
    <row r="8" spans="1:8" ht="15" customHeight="1" x14ac:dyDescent="0.25">
      <c r="B8" s="348" t="s">
        <v>226</v>
      </c>
    </row>
    <row r="9" spans="1:8" ht="15.75" customHeight="1" x14ac:dyDescent="0.25">
      <c r="A9" s="110"/>
      <c r="B9" s="349"/>
    </row>
    <row r="10" spans="1:8" ht="36" customHeight="1" x14ac:dyDescent="0.35">
      <c r="A10" s="350" t="s">
        <v>149</v>
      </c>
      <c r="B10" s="111" t="s">
        <v>227</v>
      </c>
    </row>
    <row r="11" spans="1:8" ht="50.1" customHeight="1" x14ac:dyDescent="0.35">
      <c r="A11" s="351"/>
      <c r="B11" s="112" t="s">
        <v>228</v>
      </c>
    </row>
    <row r="12" spans="1:8" ht="50.1" customHeight="1" x14ac:dyDescent="0.35">
      <c r="A12" s="351"/>
      <c r="B12" s="113" t="s">
        <v>229</v>
      </c>
    </row>
    <row r="13" spans="1:8" ht="103.5" customHeight="1" thickBot="1" x14ac:dyDescent="0.3">
      <c r="A13" s="352"/>
      <c r="B13" s="114" t="s">
        <v>150</v>
      </c>
      <c r="H13" t="s">
        <v>230</v>
      </c>
    </row>
    <row r="14" spans="1:8" ht="48" customHeight="1" x14ac:dyDescent="0.35">
      <c r="A14" s="342" t="s">
        <v>151</v>
      </c>
      <c r="B14" s="115" t="s">
        <v>231</v>
      </c>
    </row>
    <row r="15" spans="1:8" ht="48" customHeight="1" x14ac:dyDescent="0.35">
      <c r="A15" s="343"/>
      <c r="B15" s="113" t="s">
        <v>232</v>
      </c>
    </row>
    <row r="16" spans="1:8" ht="6" customHeight="1" thickBot="1" x14ac:dyDescent="0.4">
      <c r="A16" s="344"/>
      <c r="B16" s="116"/>
    </row>
    <row r="17" spans="1:2" ht="48" customHeight="1" x14ac:dyDescent="0.35">
      <c r="A17" s="353" t="s">
        <v>152</v>
      </c>
      <c r="B17" s="115" t="s">
        <v>233</v>
      </c>
    </row>
    <row r="18" spans="1:2" ht="48" customHeight="1" x14ac:dyDescent="0.35">
      <c r="A18" s="354"/>
      <c r="B18" s="113" t="s">
        <v>234</v>
      </c>
    </row>
    <row r="19" spans="1:2" ht="48" customHeight="1" x14ac:dyDescent="0.35">
      <c r="A19" s="354"/>
      <c r="B19" s="113" t="s">
        <v>235</v>
      </c>
    </row>
    <row r="20" spans="1:2" ht="6" customHeight="1" thickBot="1" x14ac:dyDescent="0.4">
      <c r="A20" s="355"/>
      <c r="B20" s="116"/>
    </row>
    <row r="21" spans="1:2" ht="41.25" customHeight="1" x14ac:dyDescent="0.25">
      <c r="A21" s="356" t="s">
        <v>153</v>
      </c>
      <c r="B21" s="358" t="s">
        <v>154</v>
      </c>
    </row>
    <row r="22" spans="1:2" ht="36.75" customHeight="1" thickBot="1" x14ac:dyDescent="0.3">
      <c r="A22" s="357"/>
      <c r="B22" s="359"/>
    </row>
    <row r="23" spans="1:2" ht="48" customHeight="1" x14ac:dyDescent="0.35">
      <c r="A23" s="360" t="s">
        <v>155</v>
      </c>
      <c r="B23" s="115" t="s">
        <v>236</v>
      </c>
    </row>
    <row r="24" spans="1:2" ht="27" customHeight="1" x14ac:dyDescent="0.35">
      <c r="A24" s="351"/>
      <c r="B24" s="117" t="s">
        <v>237</v>
      </c>
    </row>
    <row r="25" spans="1:2" ht="33" customHeight="1" x14ac:dyDescent="0.35">
      <c r="A25" s="351"/>
      <c r="B25" s="117" t="s">
        <v>238</v>
      </c>
    </row>
    <row r="26" spans="1:2" ht="42" customHeight="1" x14ac:dyDescent="0.35">
      <c r="A26" s="351"/>
      <c r="B26" s="113" t="s">
        <v>259</v>
      </c>
    </row>
    <row r="27" spans="1:2" ht="39.950000000000003" customHeight="1" x14ac:dyDescent="0.5">
      <c r="A27" s="351"/>
      <c r="B27" s="117" t="s">
        <v>258</v>
      </c>
    </row>
    <row r="28" spans="1:2" ht="39.950000000000003" customHeight="1" x14ac:dyDescent="0.35">
      <c r="A28" s="351"/>
      <c r="B28" s="117" t="s">
        <v>255</v>
      </c>
    </row>
    <row r="29" spans="1:2" ht="39.950000000000003" customHeight="1" x14ac:dyDescent="0.5">
      <c r="A29" s="351"/>
      <c r="B29" s="113" t="s">
        <v>256</v>
      </c>
    </row>
    <row r="30" spans="1:2" ht="39.950000000000003" customHeight="1" x14ac:dyDescent="0.5">
      <c r="A30" s="351"/>
      <c r="B30" s="113" t="s">
        <v>257</v>
      </c>
    </row>
    <row r="31" spans="1:2" ht="48" customHeight="1" x14ac:dyDescent="0.35">
      <c r="A31" s="351"/>
      <c r="B31" s="113" t="s">
        <v>239</v>
      </c>
    </row>
    <row r="32" spans="1:2" ht="6" customHeight="1" thickBot="1" x14ac:dyDescent="0.4">
      <c r="A32" s="352"/>
      <c r="B32" s="116"/>
    </row>
    <row r="33" spans="1:2" ht="50.1" customHeight="1" x14ac:dyDescent="0.35">
      <c r="A33" s="360" t="s">
        <v>156</v>
      </c>
      <c r="B33" s="115" t="s">
        <v>240</v>
      </c>
    </row>
    <row r="34" spans="1:2" ht="18" customHeight="1" x14ac:dyDescent="0.25">
      <c r="A34" s="351"/>
      <c r="B34" s="118" t="s">
        <v>157</v>
      </c>
    </row>
    <row r="35" spans="1:2" ht="50.1" customHeight="1" x14ac:dyDescent="0.35">
      <c r="A35" s="351"/>
      <c r="B35" s="113" t="s">
        <v>241</v>
      </c>
    </row>
    <row r="36" spans="1:2" ht="5.25" customHeight="1" thickBot="1" x14ac:dyDescent="0.3">
      <c r="A36" s="352"/>
      <c r="B36" s="119"/>
    </row>
    <row r="37" spans="1:2" ht="50.1" customHeight="1" thickBot="1" x14ac:dyDescent="0.3">
      <c r="A37" s="120" t="s">
        <v>158</v>
      </c>
      <c r="B37" s="121"/>
    </row>
    <row r="38" spans="1:2" ht="50.1" customHeight="1" x14ac:dyDescent="0.25">
      <c r="A38" s="122"/>
      <c r="B38" s="123"/>
    </row>
    <row r="39" spans="1:2" ht="50.1" customHeight="1" x14ac:dyDescent="0.25">
      <c r="A39" s="122"/>
      <c r="B39" s="123"/>
    </row>
    <row r="40" spans="1:2" ht="50.1" customHeight="1" x14ac:dyDescent="0.25">
      <c r="A40" s="122"/>
      <c r="B40" s="123"/>
    </row>
    <row r="41" spans="1:2" ht="50.1" customHeight="1" x14ac:dyDescent="0.25">
      <c r="A41" s="122"/>
      <c r="B41" s="123"/>
    </row>
    <row r="42" spans="1:2" ht="50.1" customHeight="1" x14ac:dyDescent="0.25">
      <c r="A42" s="122"/>
      <c r="B42" s="123"/>
    </row>
    <row r="43" spans="1:2" ht="50.1" customHeight="1" x14ac:dyDescent="0.25">
      <c r="A43" s="122"/>
      <c r="B43" s="123"/>
    </row>
    <row r="44" spans="1:2" ht="50.1" customHeight="1" x14ac:dyDescent="0.25">
      <c r="A44" s="122"/>
      <c r="B44" s="123"/>
    </row>
    <row r="45" spans="1:2" ht="50.1" customHeight="1" x14ac:dyDescent="0.25">
      <c r="A45" s="122"/>
      <c r="B45" s="123"/>
    </row>
    <row r="46" spans="1:2" ht="50.1" customHeight="1" x14ac:dyDescent="0.25">
      <c r="A46" s="122"/>
      <c r="B46" s="123"/>
    </row>
    <row r="47" spans="1:2" ht="50.1" customHeight="1" x14ac:dyDescent="0.25">
      <c r="A47" s="122"/>
      <c r="B47" s="123"/>
    </row>
    <row r="48" spans="1:2" ht="50.1" customHeight="1" x14ac:dyDescent="0.25">
      <c r="A48" s="122"/>
      <c r="B48" s="123"/>
    </row>
    <row r="49" spans="1:2" ht="50.1" customHeight="1" x14ac:dyDescent="0.25">
      <c r="A49" s="122"/>
      <c r="B49" s="123"/>
    </row>
    <row r="50" spans="1:2" ht="50.1" customHeight="1" x14ac:dyDescent="0.25">
      <c r="A50" s="122"/>
      <c r="B50" s="123"/>
    </row>
    <row r="51" spans="1:2" ht="50.1" customHeight="1" x14ac:dyDescent="0.25">
      <c r="A51" s="122"/>
      <c r="B51" s="123"/>
    </row>
    <row r="52" spans="1:2" ht="50.1" customHeight="1" x14ac:dyDescent="0.25">
      <c r="A52" s="122"/>
      <c r="B52" s="123"/>
    </row>
    <row r="53" spans="1:2" ht="50.1" customHeight="1" x14ac:dyDescent="0.25">
      <c r="A53" s="122"/>
      <c r="B53" s="123"/>
    </row>
    <row r="54" spans="1:2" ht="50.1" customHeight="1" x14ac:dyDescent="0.25">
      <c r="A54" s="122"/>
      <c r="B54" s="123"/>
    </row>
    <row r="55" spans="1:2" ht="50.1" customHeight="1" x14ac:dyDescent="0.25">
      <c r="A55" s="122"/>
      <c r="B55" s="123"/>
    </row>
    <row r="56" spans="1:2" ht="50.1" customHeight="1" x14ac:dyDescent="0.25">
      <c r="A56" s="122"/>
      <c r="B56" s="123"/>
    </row>
    <row r="57" spans="1:2" ht="50.1" customHeight="1" x14ac:dyDescent="0.25">
      <c r="A57" s="122"/>
      <c r="B57" s="123"/>
    </row>
    <row r="58" spans="1:2" ht="50.1" customHeight="1" x14ac:dyDescent="0.25">
      <c r="A58" s="122"/>
      <c r="B58" s="123"/>
    </row>
    <row r="59" spans="1:2" ht="50.1" customHeight="1" x14ac:dyDescent="0.25">
      <c r="A59" s="122"/>
      <c r="B59" s="123"/>
    </row>
    <row r="60" spans="1:2" ht="50.1" customHeight="1" x14ac:dyDescent="0.25">
      <c r="A60" s="122"/>
      <c r="B60" s="123"/>
    </row>
    <row r="61" spans="1:2" ht="50.1" customHeight="1" x14ac:dyDescent="0.25">
      <c r="A61" s="122"/>
      <c r="B61" s="123"/>
    </row>
    <row r="62" spans="1:2" ht="50.1" customHeight="1" x14ac:dyDescent="0.25">
      <c r="A62" s="122"/>
      <c r="B62" s="123"/>
    </row>
    <row r="63" spans="1:2" ht="50.1" customHeight="1" x14ac:dyDescent="0.25">
      <c r="A63" s="122"/>
      <c r="B63" s="123"/>
    </row>
    <row r="64" spans="1:2" ht="50.1" customHeight="1" x14ac:dyDescent="0.25">
      <c r="A64" s="122"/>
      <c r="B64" s="123"/>
    </row>
    <row r="65" spans="1:2" ht="50.1" customHeight="1" x14ac:dyDescent="0.25">
      <c r="A65" s="122"/>
      <c r="B65" s="123"/>
    </row>
    <row r="66" spans="1:2" ht="50.1" customHeight="1" x14ac:dyDescent="0.25">
      <c r="A66" s="122"/>
      <c r="B66" s="123"/>
    </row>
    <row r="67" spans="1:2" ht="35.1" customHeight="1" x14ac:dyDescent="0.25">
      <c r="A67" s="122"/>
      <c r="B67" s="123"/>
    </row>
    <row r="68" spans="1:2" ht="35.1" customHeight="1" x14ac:dyDescent="0.25">
      <c r="A68" s="124"/>
      <c r="B68" s="125"/>
    </row>
    <row r="69" spans="1:2" ht="30" customHeight="1" x14ac:dyDescent="0.25">
      <c r="A69" s="124"/>
      <c r="B69" s="125"/>
    </row>
    <row r="70" spans="1:2" ht="30" customHeight="1" x14ac:dyDescent="0.25">
      <c r="A70" s="124"/>
      <c r="B70" s="125"/>
    </row>
    <row r="71" spans="1:2" ht="30" customHeight="1" x14ac:dyDescent="0.25">
      <c r="A71" s="124"/>
      <c r="B71" s="125"/>
    </row>
    <row r="72" spans="1:2" ht="30" customHeight="1" x14ac:dyDescent="0.25">
      <c r="A72" s="124"/>
      <c r="B72" s="125"/>
    </row>
    <row r="73" spans="1:2" ht="30" customHeight="1" x14ac:dyDescent="0.25">
      <c r="A73" s="124"/>
      <c r="B73" s="125"/>
    </row>
    <row r="74" spans="1:2" ht="30" customHeight="1" x14ac:dyDescent="0.25">
      <c r="A74" s="124"/>
      <c r="B74" s="125"/>
    </row>
    <row r="75" spans="1:2" ht="30" customHeight="1" x14ac:dyDescent="0.25">
      <c r="A75" s="124"/>
      <c r="B75" s="125"/>
    </row>
    <row r="76" spans="1:2" x14ac:dyDescent="0.25">
      <c r="A76" s="124"/>
      <c r="B76" s="125"/>
    </row>
  </sheetData>
  <sheetProtection sheet="1" objects="1" scenarios="1"/>
  <mergeCells count="11">
    <mergeCell ref="A17:A20"/>
    <mergeCell ref="A21:A22"/>
    <mergeCell ref="B21:B22"/>
    <mergeCell ref="A23:A32"/>
    <mergeCell ref="A33:A36"/>
    <mergeCell ref="A14:A16"/>
    <mergeCell ref="B1:B3"/>
    <mergeCell ref="B4:B5"/>
    <mergeCell ref="B6:B7"/>
    <mergeCell ref="B8:B9"/>
    <mergeCell ref="A10:A13"/>
  </mergeCells>
  <pageMargins left="0.43307086614173229" right="0.23622047244094491" top="0.55118110236220474" bottom="0.35433070866141736" header="0.31496062992125984" footer="0.31496062992125984"/>
  <pageSetup paperSize="9" scale="64" orientation="portrait" r:id="rId1"/>
  <rowBreaks count="1" manualBreakCount="1">
    <brk id="34" max="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IMPORTANT</vt:lpstr>
      <vt:lpstr>Direct Debit Calculations</vt:lpstr>
      <vt:lpstr>Lookup tables</vt:lpstr>
      <vt:lpstr>Authority Only 2023</vt:lpstr>
      <vt:lpstr>'Authority Only 2023'!Print_Area</vt:lpstr>
      <vt:lpstr>'Direct Debit Calculations'!Print_Area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Elmari Kapp</dc:creator>
  <cp:lastModifiedBy>Jane Lowday</cp:lastModifiedBy>
  <cp:lastPrinted>2021-10-11T04:19:19Z</cp:lastPrinted>
  <dcterms:created xsi:type="dcterms:W3CDTF">2018-09-18T04:22:33Z</dcterms:created>
  <dcterms:modified xsi:type="dcterms:W3CDTF">2023-10-25T04:31:47Z</dcterms:modified>
</cp:coreProperties>
</file>